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прогноз характеристик" sheetId="1" r:id="rId1"/>
    <sheet name="Отчет о совместимости" sheetId="2" r:id="rId2"/>
  </sheets>
  <definedNames>
    <definedName name="_xlnm.Print_Area" localSheetId="0">'прогноз характеристик'!$A$1:$AH$74</definedName>
  </definedNames>
  <calcPr fullCalcOnLoad="1"/>
</workbook>
</file>

<file path=xl/sharedStrings.xml><?xml version="1.0" encoding="utf-8"?>
<sst xmlns="http://schemas.openxmlformats.org/spreadsheetml/2006/main" count="319" uniqueCount="144">
  <si>
    <t>Код бюджетной классификации</t>
  </si>
  <si>
    <t>Наименование</t>
  </si>
  <si>
    <t>1 00 00000 00 0000 000</t>
  </si>
  <si>
    <t>НАЛОГОВЫЕ И НЕНАЛОГОВЫЕ ДОХОДЫ</t>
  </si>
  <si>
    <t>1 01 00000 00 0000 000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</si>
  <si>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</si>
  <si>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</si>
  <si>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</si>
  <si>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</si>
  <si>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</si>
  <si>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</si>
  <si>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</si>
  <si>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</si>
  <si>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</si>
  <si>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</si>
  <si>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</si>
  <si>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</si>
  <si>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</si>
  <si>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</si>
  <si>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    ОТ     ПРОДАЖИ     МАТЕРИАЛЬНЫХ    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</si>
  <si>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</si>
  <si>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</si>
  <si>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</si>
  <si>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</si>
  <si>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</si>
  <si>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СУБСИДИИ И СУБВЕНЦИИ ПРОШЛЫХ ЛЕТ</t>
  </si>
  <si>
    <t>2 00 00000 00 0000 000</t>
  </si>
  <si>
    <t>БЕЗВОЗМЕЗДНЫЕ ПОСТУПЛЕНИЯ</t>
  </si>
  <si>
    <t>ИТОГО ДОХОДОВ</t>
  </si>
  <si>
    <t>РАСХОДЫ</t>
  </si>
  <si>
    <t>ИТОГО РАСХОДОВ</t>
  </si>
  <si>
    <t>ДЕФИЦИТ БЮДЖЕТА (-)</t>
  </si>
  <si>
    <t>04 00</t>
  </si>
  <si>
    <t>05 00</t>
  </si>
  <si>
    <t>07 00</t>
  </si>
  <si>
    <t>08 00</t>
  </si>
  <si>
    <t>10 00</t>
  </si>
  <si>
    <t>11 00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</si>
  <si>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</si>
  <si>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</si>
  <si>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</si>
  <si>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</si>
  <si>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</si>
  <si>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1 11 00000 00 0000 000</t>
  </si>
  <si>
    <t>НАЛОГИ НА ПРИБЫЛЬ, ДОХОДЫ</t>
  </si>
  <si>
    <t>УСЛОВНО УТВЕРЖДЕННЫЕ РАСХОДЫ</t>
  </si>
  <si>
    <t>Бюджет Злынковского района</t>
  </si>
  <si>
    <t>14 00</t>
  </si>
  <si>
    <t>Физическая культура и спорт</t>
  </si>
  <si>
    <t>Межбюджетные трансферты</t>
  </si>
  <si>
    <t>13 00</t>
  </si>
  <si>
    <t>Обслуживание государственного и муниципального долга</t>
  </si>
  <si>
    <t>2015 год</t>
  </si>
  <si>
    <t>2 16 00000 00 0000 000</t>
  </si>
  <si>
    <t>3 16 00000 00 0000 000</t>
  </si>
  <si>
    <t>4 16 00000 00 0000 000</t>
  </si>
  <si>
    <t>Налог на товары (работы , услуги), реализуемые на территории РФ</t>
  </si>
  <si>
    <t>1 03 00000 00 0000 000</t>
  </si>
  <si>
    <t>.рублей</t>
  </si>
  <si>
    <t>2022 год</t>
  </si>
  <si>
    <t>2023 год</t>
  </si>
  <si>
    <t>2024 год</t>
  </si>
  <si>
    <t>2025 год</t>
  </si>
  <si>
    <t>Консолидированный бюджет                                               (рублей)</t>
  </si>
  <si>
    <t>01 06</t>
  </si>
  <si>
    <t>02 03</t>
  </si>
  <si>
    <t>03 10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</si>
  <si>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</si>
  <si>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</si>
  <si>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</si>
  <si>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01 13</t>
  </si>
  <si>
    <t>Другие общегосударственные вопросы</t>
  </si>
  <si>
    <t>01 11</t>
  </si>
  <si>
    <t>Резервные фонды</t>
  </si>
  <si>
    <t>03 09</t>
  </si>
  <si>
    <t>Гражданская оборона</t>
  </si>
  <si>
    <t>Обеспечение пожарной безопасности</t>
  </si>
  <si>
    <t>05 01</t>
  </si>
  <si>
    <t>ЖИЛИЩНОЕ ХОЗЯЙСТВО</t>
  </si>
  <si>
    <t>05 02</t>
  </si>
  <si>
    <t>05 03</t>
  </si>
  <si>
    <t>Пенсионное обеспечение</t>
  </si>
  <si>
    <t>01 04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</si>
  <si>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</si>
  <si>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</si>
  <si>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Иные закупки товаров, работ и услуг для обеспечения государственных (муниципальных) нужд</t>
  </si>
  <si>
    <t>01 05</t>
  </si>
  <si>
    <t>Судебная система</t>
  </si>
  <si>
    <t>01 00</t>
  </si>
  <si>
    <t>Общегосударственные вопросы</t>
  </si>
  <si>
    <t>02 00</t>
  </si>
  <si>
    <t>Национальная оборона</t>
  </si>
  <si>
    <t>03 00</t>
  </si>
  <si>
    <t>Национальная безопасность и правоохранительная деятельность</t>
  </si>
  <si>
    <t>Сельское хозяйство и рыболовство</t>
  </si>
  <si>
    <t>04 05</t>
  </si>
  <si>
    <t>04 09</t>
  </si>
  <si>
    <t>04 12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</si>
  <si>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</si>
  <si>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</si>
  <si>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</si>
  <si>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</si>
  <si>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07 01</t>
  </si>
  <si>
    <t>07 02</t>
  </si>
  <si>
    <t>Дошкольное образование</t>
  </si>
  <si>
    <t>Общее образование</t>
  </si>
  <si>
    <t>07 03</t>
  </si>
  <si>
    <t>Дополнительное образование детей</t>
  </si>
  <si>
    <t>07 09</t>
  </si>
  <si>
    <t>Другие вопросы в области образования</t>
  </si>
  <si>
    <t>08 01</t>
  </si>
  <si>
    <t>Культура</t>
  </si>
  <si>
    <t>08 04</t>
  </si>
  <si>
    <t>Другие вопросы в области культуры, кинематографии</t>
  </si>
  <si>
    <t>Охрана семьи и детства</t>
  </si>
  <si>
    <t>Другие вопросы в области социальной политики</t>
  </si>
  <si>
    <t>Массовый спорт</t>
  </si>
  <si>
    <t>11 02</t>
  </si>
  <si>
    <t>05 05</t>
  </si>
  <si>
    <t>Бюджеты городских и сельских поселений  (рублей) Вышков</t>
  </si>
  <si>
    <t>Бюджеты городских и сельских поселений  (рублей) ГОРОД</t>
  </si>
  <si>
    <t>Бюджеты городских и сельских поселений  (рублей) РОГОВ</t>
  </si>
  <si>
    <t>04 06</t>
  </si>
  <si>
    <t>Бюджеты городских и сельских поселений  (рублей) Дениск</t>
  </si>
  <si>
    <t>Бюджеты городских и сельских поселений  (рублей) Щербин</t>
  </si>
  <si>
    <t>Бюджеты городских и сельских поселений  (рублей) Спир</t>
  </si>
  <si>
    <t>Бюджеты городских и сельских поселений  (рублей)поселения</t>
  </si>
  <si>
    <t>06 05</t>
  </si>
  <si>
    <t>Охрана окружающей среды</t>
  </si>
  <si>
    <t>Другие вопросы в области жилищно-коммунального хозяйства</t>
  </si>
  <si>
    <t xml:space="preserve">Прогноз  консолидированного бюджета  Злынковского  района на 2022 -2024 годы                                                                                                          </t>
  </si>
  <si>
    <t>чистые</t>
  </si>
  <si>
    <t>Бюджет Злынковского муниципального района</t>
  </si>
  <si>
    <t xml:space="preserve">Прогноз  консолидированного бюджета  Злынковского  района на 2024 -2026 годы                                                                                                          </t>
  </si>
  <si>
    <t>0601</t>
  </si>
  <si>
    <t>экологический контроль</t>
  </si>
  <si>
    <t>0600</t>
  </si>
  <si>
    <t>т.ч УСЛОВНО УТВЕРЖДЕННЫЕ РАСХОДЫ</t>
  </si>
  <si>
    <t>рублей</t>
  </si>
  <si>
    <t>2026 год</t>
  </si>
  <si>
    <t>2027 год</t>
  </si>
  <si>
    <t>2028 год</t>
  </si>
  <si>
    <t>2029 год</t>
  </si>
  <si>
    <t>2030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</si>
</sst>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DCFF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right" vertical="top"/>
      <protection/>
    </xf>
    <xf numFmtId="0" fontId="7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172" fontId="7" fillId="0" borderId="11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0" borderId="14" xfId="0" applyNumberFormat="1" applyFont="1" applyFill="1" applyBorder="1" applyAlignment="1" applyProtection="1">
      <alignment horizontal="right" vertical="top"/>
      <protection/>
    </xf>
    <xf numFmtId="4" fontId="0" fillId="33" borderId="0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17" xfId="0" applyNumberFormat="1" applyFont="1" applyFill="1" applyBorder="1" applyAlignment="1" applyProtection="1">
      <alignment horizontal="center" vertical="center"/>
      <protection/>
    </xf>
    <xf numFmtId="4" fontId="7" fillId="0" borderId="18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" fontId="7" fillId="0" borderId="19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2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7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21" xfId="0" applyNumberFormat="1" applyFont="1" applyFill="1" applyBorder="1" applyAlignment="1" applyProtection="1">
      <alignment horizontal="center" vertical="center"/>
      <protection/>
    </xf>
    <xf numFmtId="4" fontId="2" fillId="0" borderId="17" xfId="0" applyNumberFormat="1" applyFont="1" applyFill="1" applyBorder="1" applyAlignment="1" applyProtection="1">
      <alignment horizontal="right" vertical="top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4" fontId="2" fillId="0" borderId="22" xfId="0" applyNumberFormat="1" applyFont="1" applyFill="1" applyBorder="1" applyAlignment="1" applyProtection="1">
      <alignment horizontal="center" vertical="center"/>
      <protection/>
    </xf>
    <xf numFmtId="4" fontId="2" fillId="0" borderId="22" xfId="0" applyNumberFormat="1" applyFont="1" applyFill="1" applyBorder="1" applyAlignment="1" applyProtection="1">
      <alignment horizontal="right" vertical="top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21" xfId="0" applyNumberFormat="1" applyFont="1" applyFill="1" applyBorder="1" applyAlignment="1" applyProtection="1">
      <alignment horizontal="center" vertical="top"/>
      <protection/>
    </xf>
    <xf numFmtId="4" fontId="2" fillId="0" borderId="23" xfId="0" applyNumberFormat="1" applyFont="1" applyFill="1" applyBorder="1" applyAlignment="1" applyProtection="1">
      <alignment horizontal="center" vertical="top"/>
      <protection/>
    </xf>
    <xf numFmtId="2" fontId="7" fillId="0" borderId="2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right" vertical="top"/>
      <protection/>
    </xf>
    <xf numFmtId="4" fontId="2" fillId="0" borderId="21" xfId="0" applyNumberFormat="1" applyFont="1" applyFill="1" applyBorder="1" applyAlignment="1" applyProtection="1">
      <alignment horizontal="right" vertical="top"/>
      <protection/>
    </xf>
    <xf numFmtId="4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left" vertical="top"/>
      <protection/>
    </xf>
    <xf numFmtId="0" fontId="7" fillId="0" borderId="24" xfId="0" applyNumberFormat="1" applyFont="1" applyFill="1" applyBorder="1" applyAlignment="1" applyProtection="1">
      <alignment horizontal="right" vertical="top"/>
      <protection/>
    </xf>
    <xf numFmtId="0" fontId="7" fillId="0" borderId="26" xfId="0" applyNumberFormat="1" applyFont="1" applyFill="1" applyBorder="1" applyAlignment="1" applyProtection="1">
      <alignment horizontal="right" vertical="top"/>
      <protection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0" borderId="27" xfId="0" applyNumberFormat="1" applyFont="1" applyFill="1" applyBorder="1" applyAlignment="1" applyProtection="1">
      <alignment horizontal="center" vertical="center"/>
      <protection/>
    </xf>
    <xf numFmtId="4" fontId="2" fillId="0" borderId="28" xfId="0" applyNumberFormat="1" applyFont="1" applyFill="1" applyBorder="1" applyAlignment="1" applyProtection="1">
      <alignment horizontal="right" vertical="top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29" xfId="0" applyNumberFormat="1" applyFont="1" applyFill="1" applyBorder="1" applyAlignment="1" applyProtection="1">
      <alignment horizontal="center" vertical="center"/>
      <protection/>
    </xf>
    <xf numFmtId="4" fontId="7" fillId="0" borderId="30" xfId="0" applyNumberFormat="1" applyFont="1" applyFill="1" applyBorder="1" applyAlignment="1" applyProtection="1">
      <alignment horizontal="center" vertical="center"/>
      <protection/>
    </xf>
    <xf numFmtId="2" fontId="7" fillId="0" borderId="26" xfId="0" applyNumberFormat="1" applyFont="1" applyFill="1" applyBorder="1" applyAlignment="1" applyProtection="1">
      <alignment horizontal="center" vertical="center"/>
      <protection/>
    </xf>
    <xf numFmtId="2" fontId="7" fillId="0" borderId="31" xfId="0" applyNumberFormat="1" applyFont="1" applyFill="1" applyBorder="1" applyAlignment="1" applyProtection="1">
      <alignment horizontal="center" vertical="center"/>
      <protection/>
    </xf>
    <xf numFmtId="4" fontId="7" fillId="4" borderId="13" xfId="0" applyNumberFormat="1" applyFont="1" applyFill="1" applyBorder="1" applyAlignment="1" applyProtection="1">
      <alignment horizontal="center" vertical="center"/>
      <protection/>
    </xf>
    <xf numFmtId="4" fontId="7" fillId="4" borderId="32" xfId="0" applyNumberFormat="1" applyFont="1" applyFill="1" applyBorder="1" applyAlignment="1" applyProtection="1">
      <alignment horizontal="center" vertical="center"/>
      <protection/>
    </xf>
    <xf numFmtId="4" fontId="7" fillId="4" borderId="25" xfId="0" applyNumberFormat="1" applyFont="1" applyFill="1" applyBorder="1" applyAlignment="1" applyProtection="1">
      <alignment horizontal="center" vertical="center"/>
      <protection/>
    </xf>
    <xf numFmtId="4" fontId="2" fillId="7" borderId="13" xfId="0" applyNumberFormat="1" applyFont="1" applyFill="1" applyBorder="1" applyAlignment="1" applyProtection="1">
      <alignment horizontal="center" vertical="center"/>
      <protection/>
    </xf>
    <xf numFmtId="4" fontId="2" fillId="7" borderId="16" xfId="0" applyNumberFormat="1" applyFont="1" applyFill="1" applyBorder="1" applyAlignment="1" applyProtection="1">
      <alignment horizontal="center" vertical="center"/>
      <protection/>
    </xf>
    <xf numFmtId="4" fontId="2" fillId="7" borderId="14" xfId="0" applyNumberFormat="1" applyFont="1" applyFill="1" applyBorder="1" applyAlignment="1" applyProtection="1">
      <alignment horizontal="center" vertical="center"/>
      <protection/>
    </xf>
    <xf numFmtId="4" fontId="7" fillId="4" borderId="33" xfId="0" applyNumberFormat="1" applyFont="1" applyFill="1" applyBorder="1" applyAlignment="1" applyProtection="1">
      <alignment horizontal="center" vertical="center"/>
      <protection/>
    </xf>
    <xf numFmtId="4" fontId="7" fillId="4" borderId="34" xfId="0" applyNumberFormat="1" applyFont="1" applyFill="1" applyBorder="1" applyAlignment="1" applyProtection="1">
      <alignment horizontal="center" vertical="center"/>
      <protection/>
    </xf>
    <xf numFmtId="4" fontId="7" fillId="4" borderId="30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left" vertical="top"/>
      <protection/>
    </xf>
    <xf numFmtId="0" fontId="1" fillId="0" borderId="24" xfId="0" applyNumberFormat="1" applyFont="1" applyFill="1" applyBorder="1" applyAlignment="1" applyProtection="1">
      <alignment horizontal="left" vertical="top"/>
      <protection/>
    </xf>
    <xf numFmtId="0" fontId="1" fillId="0" borderId="24" xfId="0" applyNumberFormat="1" applyFont="1" applyFill="1" applyBorder="1" applyAlignment="1" applyProtection="1">
      <alignment horizontal="left" vertical="top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35" xfId="0" applyNumberFormat="1" applyFont="1" applyFill="1" applyBorder="1" applyAlignment="1" applyProtection="1">
      <alignment horizontal="left" vertical="top"/>
      <protection/>
    </xf>
    <xf numFmtId="0" fontId="1" fillId="0" borderId="36" xfId="0" applyNumberFormat="1" applyFont="1" applyFill="1" applyBorder="1" applyAlignment="1" applyProtection="1">
      <alignment horizontal="left" vertical="top"/>
      <protection/>
    </xf>
    <xf numFmtId="0" fontId="2" fillId="0" borderId="36" xfId="0" applyNumberFormat="1" applyFont="1" applyFill="1" applyBorder="1" applyAlignment="1" applyProtection="1">
      <alignment horizontal="left" vertical="top" wrapText="1"/>
      <protection/>
    </xf>
    <xf numFmtId="0" fontId="1" fillId="0" borderId="36" xfId="0" applyNumberFormat="1" applyFont="1" applyFill="1" applyBorder="1" applyAlignment="1" applyProtection="1">
      <alignment horizontal="left" wrapText="1"/>
      <protection/>
    </xf>
    <xf numFmtId="0" fontId="1" fillId="0" borderId="36" xfId="0" applyNumberFormat="1" applyFont="1" applyFill="1" applyBorder="1" applyAlignment="1" applyProtection="1">
      <alignment horizontal="left" vertical="top" wrapText="1"/>
      <protection/>
    </xf>
    <xf numFmtId="0" fontId="1" fillId="0" borderId="37" xfId="0" applyNumberFormat="1" applyFont="1" applyFill="1" applyBorder="1" applyAlignment="1" applyProtection="1">
      <alignment horizontal="left" vertical="top"/>
      <protection/>
    </xf>
    <xf numFmtId="0" fontId="0" fillId="0" borderId="24" xfId="0" applyNumberFormat="1" applyFont="1" applyFill="1" applyBorder="1" applyAlignment="1" applyProtection="1">
      <alignment horizontal="left" vertical="top"/>
      <protection/>
    </xf>
    <xf numFmtId="0" fontId="2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6" xfId="0" applyNumberFormat="1" applyFont="1" applyFill="1" applyBorder="1" applyAlignment="1" applyProtection="1">
      <alignment horizontal="left" vertical="top"/>
      <protection/>
    </xf>
    <xf numFmtId="0" fontId="1" fillId="0" borderId="38" xfId="0" applyNumberFormat="1" applyFont="1" applyFill="1" applyBorder="1" applyAlignment="1" applyProtection="1">
      <alignment horizontal="left" vertical="top" wrapText="1"/>
      <protection/>
    </xf>
    <xf numFmtId="0" fontId="2" fillId="0" borderId="35" xfId="0" applyNumberFormat="1" applyFont="1" applyFill="1" applyBorder="1" applyAlignment="1" applyProtection="1">
      <alignment horizontal="left" vertical="top"/>
      <protection/>
    </xf>
    <xf numFmtId="0" fontId="2" fillId="0" borderId="36" xfId="0" applyNumberFormat="1" applyFont="1" applyFill="1" applyBorder="1" applyAlignment="1" applyProtection="1">
      <alignment horizontal="left" vertical="top"/>
      <protection/>
    </xf>
    <xf numFmtId="4" fontId="2" fillId="0" borderId="39" xfId="0" applyNumberFormat="1" applyFont="1" applyFill="1" applyBorder="1" applyAlignment="1" applyProtection="1">
      <alignment horizontal="center" vertical="center"/>
      <protection/>
    </xf>
    <xf numFmtId="4" fontId="2" fillId="0" borderId="40" xfId="0" applyNumberFormat="1" applyFont="1" applyFill="1" applyBorder="1" applyAlignment="1" applyProtection="1">
      <alignment horizontal="center" vertical="center"/>
      <protection/>
    </xf>
    <xf numFmtId="4" fontId="2" fillId="0" borderId="41" xfId="0" applyNumberFormat="1" applyFont="1" applyFill="1" applyBorder="1" applyAlignment="1" applyProtection="1">
      <alignment horizontal="right" vertical="top"/>
      <protection/>
    </xf>
    <xf numFmtId="0" fontId="2" fillId="0" borderId="24" xfId="0" applyNumberFormat="1" applyFont="1" applyFill="1" applyBorder="1" applyAlignment="1" applyProtection="1">
      <alignment horizontal="center" vertical="top"/>
      <protection/>
    </xf>
    <xf numFmtId="4" fontId="7" fillId="0" borderId="39" xfId="0" applyNumberFormat="1" applyFont="1" applyFill="1" applyBorder="1" applyAlignment="1" applyProtection="1">
      <alignment horizontal="center" vertical="center"/>
      <protection/>
    </xf>
    <xf numFmtId="4" fontId="7" fillId="0" borderId="40" xfId="0" applyNumberFormat="1" applyFont="1" applyFill="1" applyBorder="1" applyAlignment="1" applyProtection="1">
      <alignment horizontal="center" vertical="center"/>
      <protection/>
    </xf>
    <xf numFmtId="4" fontId="7" fillId="0" borderId="41" xfId="0" applyNumberFormat="1" applyFont="1" applyFill="1" applyBorder="1" applyAlignment="1" applyProtection="1">
      <alignment horizontal="center" vertical="center"/>
      <protection/>
    </xf>
    <xf numFmtId="0" fontId="47" fillId="0" borderId="24" xfId="0" applyNumberFormat="1" applyFont="1" applyFill="1" applyBorder="1" applyAlignment="1" applyProtection="1">
      <alignment horizontal="left" vertical="top" wrapText="1"/>
      <protection/>
    </xf>
    <xf numFmtId="0" fontId="1" fillId="0" borderId="42" xfId="0" applyNumberFormat="1" applyFont="1" applyFill="1" applyBorder="1" applyAlignment="1" applyProtection="1">
      <alignment horizontal="left" vertical="top" wrapText="1"/>
      <protection/>
    </xf>
    <xf numFmtId="0" fontId="7" fillId="0" borderId="43" xfId="0" applyNumberFormat="1" applyFont="1" applyFill="1" applyBorder="1" applyAlignment="1" applyProtection="1">
      <alignment horizontal="right" vertical="top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48" fillId="0" borderId="44" xfId="0" applyFont="1" applyFill="1" applyBorder="1" applyAlignment="1">
      <alignment vertical="center" wrapText="1"/>
    </xf>
    <xf numFmtId="0" fontId="2" fillId="4" borderId="24" xfId="0" applyNumberFormat="1" applyFont="1" applyFill="1" applyBorder="1" applyAlignment="1" applyProtection="1">
      <alignment horizontal="center" vertical="top"/>
      <protection/>
    </xf>
    <xf numFmtId="0" fontId="2" fillId="4" borderId="36" xfId="0" applyNumberFormat="1" applyFont="1" applyFill="1" applyBorder="1" applyAlignment="1" applyProtection="1">
      <alignment horizontal="left" vertical="top"/>
      <protection/>
    </xf>
    <xf numFmtId="0" fontId="1" fillId="4" borderId="17" xfId="0" applyNumberFormat="1" applyFont="1" applyFill="1" applyBorder="1" applyAlignment="1" applyProtection="1">
      <alignment horizontal="left" vertical="top" wrapText="1"/>
      <protection/>
    </xf>
    <xf numFmtId="0" fontId="1" fillId="4" borderId="17" xfId="0" applyNumberFormat="1" applyFont="1" applyFill="1" applyBorder="1" applyAlignment="1" applyProtection="1">
      <alignment horizontal="left" vertical="top" wrapText="1"/>
      <protection/>
    </xf>
    <xf numFmtId="0" fontId="2" fillId="4" borderId="24" xfId="0" applyNumberFormat="1" applyFont="1" applyFill="1" applyBorder="1" applyAlignment="1" applyProtection="1">
      <alignment horizontal="center" vertical="top"/>
      <protection/>
    </xf>
    <xf numFmtId="0" fontId="2" fillId="4" borderId="17" xfId="0" applyNumberFormat="1" applyFont="1" applyFill="1" applyBorder="1" applyAlignment="1" applyProtection="1">
      <alignment horizontal="left" vertical="top" wrapText="1"/>
      <protection/>
    </xf>
    <xf numFmtId="0" fontId="5" fillId="4" borderId="17" xfId="0" applyNumberFormat="1" applyFont="1" applyFill="1" applyBorder="1" applyAlignment="1" applyProtection="1">
      <alignment horizontal="left" vertical="top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4" fontId="7" fillId="10" borderId="10" xfId="0" applyNumberFormat="1" applyFont="1" applyFill="1" applyBorder="1" applyAlignment="1" applyProtection="1">
      <alignment horizontal="center" vertical="center"/>
      <protection/>
    </xf>
    <xf numFmtId="4" fontId="7" fillId="10" borderId="19" xfId="0" applyNumberFormat="1" applyFont="1" applyFill="1" applyBorder="1" applyAlignment="1" applyProtection="1">
      <alignment horizontal="center" vertical="center"/>
      <protection/>
    </xf>
    <xf numFmtId="4" fontId="7" fillId="10" borderId="17" xfId="0" applyNumberFormat="1" applyFont="1" applyFill="1" applyBorder="1" applyAlignment="1" applyProtection="1">
      <alignment horizontal="center" vertical="center"/>
      <protection/>
    </xf>
    <xf numFmtId="4" fontId="7" fillId="10" borderId="18" xfId="0" applyNumberFormat="1" applyFont="1" applyFill="1" applyBorder="1" applyAlignment="1" applyProtection="1">
      <alignment horizontal="center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/>
    </xf>
    <xf numFmtId="0" fontId="2" fillId="10" borderId="24" xfId="0" applyNumberFormat="1" applyFont="1" applyFill="1" applyBorder="1" applyAlignment="1" applyProtection="1">
      <alignment horizontal="center" vertical="top"/>
      <protection/>
    </xf>
    <xf numFmtId="0" fontId="1" fillId="10" borderId="17" xfId="0" applyNumberFormat="1" applyFont="1" applyFill="1" applyBorder="1" applyAlignment="1" applyProtection="1">
      <alignment horizontal="left" vertical="top" wrapText="1"/>
      <protection/>
    </xf>
    <xf numFmtId="0" fontId="7" fillId="10" borderId="43" xfId="0" applyNumberFormat="1" applyFont="1" applyFill="1" applyBorder="1" applyAlignment="1" applyProtection="1">
      <alignment horizontal="right" vertical="top"/>
      <protection/>
    </xf>
    <xf numFmtId="4" fontId="2" fillId="34" borderId="21" xfId="0" applyNumberFormat="1" applyFont="1" applyFill="1" applyBorder="1" applyAlignment="1" applyProtection="1">
      <alignment horizontal="center" vertical="top"/>
      <protection/>
    </xf>
    <xf numFmtId="4" fontId="2" fillId="34" borderId="23" xfId="0" applyNumberFormat="1" applyFont="1" applyFill="1" applyBorder="1" applyAlignment="1" applyProtection="1">
      <alignment horizontal="center" vertical="top"/>
      <protection/>
    </xf>
    <xf numFmtId="4" fontId="7" fillId="13" borderId="19" xfId="0" applyNumberFormat="1" applyFont="1" applyFill="1" applyBorder="1" applyAlignment="1" applyProtection="1">
      <alignment horizontal="center" vertical="center"/>
      <protection/>
    </xf>
    <xf numFmtId="0" fontId="7" fillId="4" borderId="24" xfId="0" applyNumberFormat="1" applyFont="1" applyFill="1" applyBorder="1" applyAlignment="1" applyProtection="1">
      <alignment horizontal="left" vertical="top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45" xfId="0" applyNumberFormat="1" applyFont="1" applyFill="1" applyBorder="1" applyAlignment="1" applyProtection="1">
      <alignment horizontal="center" vertical="center"/>
      <protection/>
    </xf>
    <xf numFmtId="4" fontId="7" fillId="4" borderId="10" xfId="0" applyNumberFormat="1" applyFont="1" applyFill="1" applyBorder="1" applyAlignment="1" applyProtection="1">
      <alignment horizontal="center" vertical="center"/>
      <protection/>
    </xf>
    <xf numFmtId="4" fontId="7" fillId="4" borderId="17" xfId="0" applyNumberFormat="1" applyFont="1" applyFill="1" applyBorder="1" applyAlignment="1" applyProtection="1">
      <alignment horizontal="center" vertical="center"/>
      <protection/>
    </xf>
    <xf numFmtId="4" fontId="7" fillId="4" borderId="18" xfId="0" applyNumberFormat="1" applyFont="1" applyFill="1" applyBorder="1" applyAlignment="1" applyProtection="1">
      <alignment horizontal="center" vertical="center"/>
      <protection/>
    </xf>
    <xf numFmtId="0" fontId="7" fillId="4" borderId="43" xfId="0" applyNumberFormat="1" applyFont="1" applyFill="1" applyBorder="1" applyAlignment="1" applyProtection="1">
      <alignment horizontal="right" vertical="top"/>
      <protection/>
    </xf>
    <xf numFmtId="4" fontId="7" fillId="4" borderId="19" xfId="0" applyNumberFormat="1" applyFont="1" applyFill="1" applyBorder="1" applyAlignment="1" applyProtection="1">
      <alignment horizontal="center" vertical="center"/>
      <protection/>
    </xf>
    <xf numFmtId="4" fontId="2" fillId="4" borderId="13" xfId="0" applyNumberFormat="1" applyFont="1" applyFill="1" applyBorder="1" applyAlignment="1" applyProtection="1">
      <alignment horizontal="center" vertical="center"/>
      <protection/>
    </xf>
    <xf numFmtId="4" fontId="2" fillId="4" borderId="16" xfId="0" applyNumberFormat="1" applyFont="1" applyFill="1" applyBorder="1" applyAlignment="1" applyProtection="1">
      <alignment horizontal="center" vertical="center"/>
      <protection/>
    </xf>
    <xf numFmtId="4" fontId="2" fillId="4" borderId="14" xfId="0" applyNumberFormat="1" applyFont="1" applyFill="1" applyBorder="1" applyAlignment="1" applyProtection="1">
      <alignment horizontal="right" vertical="top"/>
      <protection/>
    </xf>
    <xf numFmtId="0" fontId="7" fillId="4" borderId="46" xfId="0" applyNumberFormat="1" applyFont="1" applyFill="1" applyBorder="1" applyAlignment="1" applyProtection="1">
      <alignment horizontal="right" vertical="top"/>
      <protection/>
    </xf>
    <xf numFmtId="4" fontId="2" fillId="4" borderId="17" xfId="0" applyNumberFormat="1" applyFont="1" applyFill="1" applyBorder="1" applyAlignment="1" applyProtection="1">
      <alignment horizontal="center" vertical="center"/>
      <protection/>
    </xf>
    <xf numFmtId="4" fontId="2" fillId="4" borderId="17" xfId="0" applyNumberFormat="1" applyFont="1" applyFill="1" applyBorder="1" applyAlignment="1" applyProtection="1">
      <alignment horizontal="right" vertical="top"/>
      <protection/>
    </xf>
    <xf numFmtId="4" fontId="7" fillId="4" borderId="24" xfId="0" applyNumberFormat="1" applyFont="1" applyFill="1" applyBorder="1" applyAlignment="1" applyProtection="1">
      <alignment horizontal="center" vertical="center"/>
      <protection/>
    </xf>
    <xf numFmtId="0" fontId="2" fillId="7" borderId="12" xfId="0" applyNumberFormat="1" applyFont="1" applyFill="1" applyBorder="1" applyAlignment="1" applyProtection="1">
      <alignment horizontal="left" vertical="top"/>
      <protection/>
    </xf>
    <xf numFmtId="0" fontId="8" fillId="7" borderId="11" xfId="0" applyNumberFormat="1" applyFont="1" applyFill="1" applyBorder="1" applyAlignment="1" applyProtection="1">
      <alignment horizontal="left" vertical="top"/>
      <protection/>
    </xf>
    <xf numFmtId="172" fontId="2" fillId="7" borderId="20" xfId="0" applyNumberFormat="1" applyFont="1" applyFill="1" applyBorder="1" applyAlignment="1" applyProtection="1">
      <alignment horizontal="right" vertical="top"/>
      <protection/>
    </xf>
    <xf numFmtId="4" fontId="2" fillId="7" borderId="11" xfId="0" applyNumberFormat="1" applyFont="1" applyFill="1" applyBorder="1" applyAlignment="1" applyProtection="1">
      <alignment horizontal="center" vertical="center"/>
      <protection/>
    </xf>
    <xf numFmtId="4" fontId="2" fillId="7" borderId="19" xfId="0" applyNumberFormat="1" applyFont="1" applyFill="1" applyBorder="1" applyAlignment="1" applyProtection="1">
      <alignment horizontal="center" vertical="center"/>
      <protection/>
    </xf>
    <xf numFmtId="4" fontId="2" fillId="35" borderId="15" xfId="0" applyNumberFormat="1" applyFont="1" applyFill="1" applyBorder="1" applyAlignment="1" applyProtection="1">
      <alignment horizontal="center" vertical="top"/>
      <protection/>
    </xf>
    <xf numFmtId="4" fontId="2" fillId="5" borderId="21" xfId="0" applyNumberFormat="1" applyFont="1" applyFill="1" applyBorder="1" applyAlignment="1" applyProtection="1">
      <alignment horizontal="center" vertical="top"/>
      <protection/>
    </xf>
    <xf numFmtId="4" fontId="2" fillId="5" borderId="23" xfId="0" applyNumberFormat="1" applyFont="1" applyFill="1" applyBorder="1" applyAlignment="1" applyProtection="1">
      <alignment horizontal="center" vertical="top"/>
      <protection/>
    </xf>
    <xf numFmtId="0" fontId="2" fillId="10" borderId="24" xfId="0" applyNumberFormat="1" applyFont="1" applyFill="1" applyBorder="1" applyAlignment="1" applyProtection="1">
      <alignment horizontal="center" vertical="top"/>
      <protection/>
    </xf>
    <xf numFmtId="0" fontId="1" fillId="10" borderId="17" xfId="0" applyNumberFormat="1" applyFont="1" applyFill="1" applyBorder="1" applyAlignment="1" applyProtection="1">
      <alignment horizontal="left" vertical="top" wrapText="1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 applyProtection="1">
      <alignment horizontal="right" vertical="top"/>
      <protection/>
    </xf>
    <xf numFmtId="4" fontId="7" fillId="0" borderId="41" xfId="0" applyNumberFormat="1" applyFont="1" applyFill="1" applyBorder="1" applyAlignment="1" applyProtection="1">
      <alignment horizontal="right" vertical="top"/>
      <protection/>
    </xf>
    <xf numFmtId="4" fontId="7" fillId="4" borderId="47" xfId="0" applyNumberFormat="1" applyFont="1" applyFill="1" applyBorder="1" applyAlignment="1" applyProtection="1">
      <alignment horizontal="right" vertical="top"/>
      <protection/>
    </xf>
    <xf numFmtId="2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horizontal="right" vertical="top"/>
      <protection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4" fontId="2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right"/>
      <protection/>
    </xf>
    <xf numFmtId="0" fontId="1" fillId="0" borderId="25" xfId="0" applyNumberFormat="1" applyFont="1" applyFill="1" applyBorder="1" applyAlignment="1" applyProtection="1">
      <alignment horizontal="left" vertical="top"/>
      <protection/>
    </xf>
    <xf numFmtId="0" fontId="2" fillId="0" borderId="25" xfId="0" applyNumberFormat="1" applyFont="1" applyFill="1" applyBorder="1" applyAlignment="1" applyProtection="1">
      <alignment horizontal="right" vertical="top"/>
      <protection/>
    </xf>
    <xf numFmtId="4" fontId="7" fillId="4" borderId="25" xfId="0" applyNumberFormat="1" applyFont="1" applyFill="1" applyBorder="1" applyAlignment="1" applyProtection="1">
      <alignment horizontal="right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0" fontId="7" fillId="0" borderId="15" xfId="0" applyNumberFormat="1" applyFont="1" applyFill="1" applyBorder="1" applyAlignment="1" applyProtection="1">
      <alignment horizontal="right" vertical="top"/>
      <protection/>
    </xf>
    <xf numFmtId="0" fontId="8" fillId="7" borderId="48" xfId="0" applyNumberFormat="1" applyFont="1" applyFill="1" applyBorder="1" applyAlignment="1" applyProtection="1">
      <alignment horizontal="left" vertical="top"/>
      <protection/>
    </xf>
    <xf numFmtId="0" fontId="2" fillId="7" borderId="49" xfId="0" applyNumberFormat="1" applyFont="1" applyFill="1" applyBorder="1" applyAlignment="1" applyProtection="1">
      <alignment horizontal="left" vertical="top"/>
      <protection/>
    </xf>
    <xf numFmtId="172" fontId="2" fillId="7" borderId="50" xfId="0" applyNumberFormat="1" applyFont="1" applyFill="1" applyBorder="1" applyAlignment="1" applyProtection="1">
      <alignment horizontal="right" vertical="top"/>
      <protection/>
    </xf>
    <xf numFmtId="4" fontId="2" fillId="7" borderId="48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2" fillId="4" borderId="17" xfId="0" applyNumberFormat="1" applyFont="1" applyFill="1" applyBorder="1" applyAlignment="1" applyProtection="1">
      <alignment horizontal="center" vertical="top"/>
      <protection/>
    </xf>
    <xf numFmtId="4" fontId="2" fillId="4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4" fontId="7" fillId="0" borderId="17" xfId="0" applyNumberFormat="1" applyFont="1" applyFill="1" applyBorder="1" applyAlignment="1" applyProtection="1">
      <alignment horizontal="right" vertical="top"/>
      <protection/>
    </xf>
    <xf numFmtId="0" fontId="7" fillId="4" borderId="17" xfId="0" applyNumberFormat="1" applyFont="1" applyFill="1" applyBorder="1" applyAlignment="1" applyProtection="1">
      <alignment horizontal="right" vertical="top"/>
      <protection/>
    </xf>
    <xf numFmtId="0" fontId="2" fillId="4" borderId="17" xfId="0" applyNumberFormat="1" applyFont="1" applyFill="1" applyBorder="1" applyAlignment="1" applyProtection="1">
      <alignment horizontal="center" vertical="top"/>
      <protection/>
    </xf>
    <xf numFmtId="0" fontId="7" fillId="10" borderId="17" xfId="0" applyNumberFormat="1" applyFont="1" applyFill="1" applyBorder="1" applyAlignment="1" applyProtection="1">
      <alignment horizontal="right" vertical="top"/>
      <protection/>
    </xf>
    <xf numFmtId="0" fontId="2" fillId="10" borderId="17" xfId="0" applyNumberFormat="1" applyFont="1" applyFill="1" applyBorder="1" applyAlignment="1" applyProtection="1">
      <alignment horizontal="center" vertical="top"/>
      <protection/>
    </xf>
    <xf numFmtId="4" fontId="2" fillId="10" borderId="17" xfId="0" applyNumberFormat="1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>
      <alignment vertical="center" wrapText="1"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4" borderId="40" xfId="0" applyNumberFormat="1" applyFont="1" applyFill="1" applyBorder="1" applyAlignment="1" applyProtection="1">
      <alignment horizontal="center" vertical="top"/>
      <protection/>
    </xf>
    <xf numFmtId="0" fontId="2" fillId="4" borderId="40" xfId="0" applyNumberFormat="1" applyFont="1" applyFill="1" applyBorder="1" applyAlignment="1" applyProtection="1">
      <alignment horizontal="left" vertical="top"/>
      <protection/>
    </xf>
    <xf numFmtId="0" fontId="7" fillId="4" borderId="40" xfId="0" applyNumberFormat="1" applyFont="1" applyFill="1" applyBorder="1" applyAlignment="1" applyProtection="1">
      <alignment horizontal="left" vertical="top"/>
      <protection/>
    </xf>
    <xf numFmtId="4" fontId="2" fillId="4" borderId="40" xfId="0" applyNumberFormat="1" applyFont="1" applyFill="1" applyBorder="1" applyAlignment="1" applyProtection="1">
      <alignment horizontal="center" vertical="center"/>
      <protection/>
    </xf>
    <xf numFmtId="4" fontId="7" fillId="4" borderId="40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horizontal="left" vertical="top"/>
      <protection/>
    </xf>
    <xf numFmtId="0" fontId="7" fillId="0" borderId="51" xfId="0" applyNumberFormat="1" applyFont="1" applyFill="1" applyBorder="1" applyAlignment="1" applyProtection="1">
      <alignment horizontal="left" vertical="top"/>
      <protection/>
    </xf>
    <xf numFmtId="4" fontId="2" fillId="0" borderId="51" xfId="0" applyNumberFormat="1" applyFont="1" applyFill="1" applyBorder="1" applyAlignment="1" applyProtection="1">
      <alignment horizontal="center" vertical="center"/>
      <protection/>
    </xf>
    <xf numFmtId="2" fontId="7" fillId="0" borderId="51" xfId="0" applyNumberFormat="1" applyFont="1" applyFill="1" applyBorder="1" applyAlignment="1" applyProtection="1">
      <alignment horizontal="center" vertical="center"/>
      <protection/>
    </xf>
    <xf numFmtId="2" fontId="2" fillId="0" borderId="51" xfId="0" applyNumberFormat="1" applyFont="1" applyFill="1" applyBorder="1" applyAlignment="1" applyProtection="1">
      <alignment horizontal="center" vertical="center"/>
      <protection/>
    </xf>
    <xf numFmtId="2" fontId="2" fillId="0" borderId="52" xfId="0" applyNumberFormat="1" applyFont="1" applyFill="1" applyBorder="1" applyAlignment="1" applyProtection="1">
      <alignment horizontal="center" vertical="center"/>
      <protection/>
    </xf>
    <xf numFmtId="0" fontId="47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51" xfId="0" applyNumberFormat="1" applyFont="1" applyFill="1" applyBorder="1" applyAlignment="1" applyProtection="1">
      <alignment horizontal="right" vertical="top"/>
      <protection/>
    </xf>
    <xf numFmtId="4" fontId="2" fillId="7" borderId="51" xfId="0" applyNumberFormat="1" applyFont="1" applyFill="1" applyBorder="1" applyAlignment="1" applyProtection="1">
      <alignment horizontal="center" vertical="center"/>
      <protection/>
    </xf>
    <xf numFmtId="49" fontId="2" fillId="10" borderId="17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4" fontId="7" fillId="10" borderId="25" xfId="0" applyNumberFormat="1" applyFont="1" applyFill="1" applyBorder="1" applyAlignment="1" applyProtection="1">
      <alignment horizontal="center" vertical="center"/>
      <protection/>
    </xf>
    <xf numFmtId="4" fontId="2" fillId="0" borderId="17" xfId="0" applyNumberFormat="1" applyFont="1" applyFill="1" applyBorder="1" applyAlignment="1" applyProtection="1">
      <alignment horizontal="center" vertical="center"/>
      <protection/>
    </xf>
    <xf numFmtId="4" fontId="2" fillId="0" borderId="17" xfId="0" applyNumberFormat="1" applyFont="1" applyFill="1" applyBorder="1" applyAlignment="1" applyProtection="1">
      <alignment horizontal="right" vertical="top"/>
      <protection/>
    </xf>
    <xf numFmtId="4" fontId="2" fillId="0" borderId="53" xfId="0" applyNumberFormat="1" applyFont="1" applyFill="1" applyBorder="1" applyAlignment="1" applyProtection="1">
      <alignment horizontal="center" vertical="top"/>
      <protection/>
    </xf>
    <xf numFmtId="4" fontId="10" fillId="0" borderId="54" xfId="0" applyNumberFormat="1" applyFont="1" applyFill="1" applyBorder="1" applyAlignment="1" applyProtection="1">
      <alignment horizontal="right" vertical="center"/>
      <protection/>
    </xf>
    <xf numFmtId="4" fontId="2" fillId="0" borderId="54" xfId="0" applyNumberFormat="1" applyFont="1" applyFill="1" applyBorder="1" applyAlignment="1" applyProtection="1">
      <alignment horizontal="right" vertical="top"/>
      <protection/>
    </xf>
    <xf numFmtId="4" fontId="2" fillId="7" borderId="12" xfId="0" applyNumberFormat="1" applyFont="1" applyFill="1" applyBorder="1" applyAlignment="1" applyProtection="1">
      <alignment horizontal="center" vertical="center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4" fontId="2" fillId="4" borderId="41" xfId="0" applyNumberFormat="1" applyFont="1" applyFill="1" applyBorder="1" applyAlignment="1" applyProtection="1">
      <alignment horizontal="center" vertical="center"/>
      <protection/>
    </xf>
    <xf numFmtId="4" fontId="7" fillId="0" borderId="54" xfId="0" applyNumberFormat="1" applyFont="1" applyFill="1" applyBorder="1" applyAlignment="1" applyProtection="1">
      <alignment horizontal="center" vertical="center"/>
      <protection/>
    </xf>
    <xf numFmtId="4" fontId="7" fillId="0" borderId="54" xfId="0" applyNumberFormat="1" applyFont="1" applyFill="1" applyBorder="1" applyAlignment="1" applyProtection="1">
      <alignment horizontal="right" vertical="top"/>
      <protection/>
    </xf>
    <xf numFmtId="4" fontId="7" fillId="4" borderId="54" xfId="0" applyNumberFormat="1" applyFont="1" applyFill="1" applyBorder="1" applyAlignment="1" applyProtection="1">
      <alignment horizontal="center" vertical="center"/>
      <protection/>
    </xf>
    <xf numFmtId="4" fontId="7" fillId="10" borderId="54" xfId="0" applyNumberFormat="1" applyFont="1" applyFill="1" applyBorder="1" applyAlignment="1" applyProtection="1">
      <alignment horizontal="center" vertical="center"/>
      <protection/>
    </xf>
    <xf numFmtId="4" fontId="2" fillId="4" borderId="54" xfId="0" applyNumberFormat="1" applyFont="1" applyFill="1" applyBorder="1" applyAlignment="1" applyProtection="1">
      <alignment horizontal="center" vertical="center"/>
      <protection/>
    </xf>
    <xf numFmtId="4" fontId="2" fillId="7" borderId="50" xfId="0" applyNumberFormat="1" applyFont="1" applyFill="1" applyBorder="1" applyAlignment="1" applyProtection="1">
      <alignment horizontal="center" vertical="center"/>
      <protection/>
    </xf>
    <xf numFmtId="4" fontId="2" fillId="4" borderId="39" xfId="0" applyNumberFormat="1" applyFont="1" applyFill="1" applyBorder="1" applyAlignment="1" applyProtection="1">
      <alignment horizontal="center" vertical="center"/>
      <protection/>
    </xf>
    <xf numFmtId="2" fontId="7" fillId="0" borderId="55" xfId="0" applyNumberFormat="1" applyFont="1" applyFill="1" applyBorder="1" applyAlignment="1" applyProtection="1">
      <alignment horizontal="center" vertical="center"/>
      <protection/>
    </xf>
    <xf numFmtId="4" fontId="7" fillId="4" borderId="35" xfId="0" applyNumberFormat="1" applyFont="1" applyFill="1" applyBorder="1" applyAlignment="1" applyProtection="1">
      <alignment horizontal="center" vertical="center"/>
      <protection/>
    </xf>
    <xf numFmtId="4" fontId="2" fillId="7" borderId="11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4" borderId="45" xfId="0" applyNumberFormat="1" applyFont="1" applyFill="1" applyBorder="1" applyAlignment="1" applyProtection="1">
      <alignment horizontal="center" vertical="center"/>
      <protection/>
    </xf>
    <xf numFmtId="4" fontId="7" fillId="10" borderId="29" xfId="0" applyNumberFormat="1" applyFont="1" applyFill="1" applyBorder="1" applyAlignment="1" applyProtection="1">
      <alignment horizontal="center" vertical="center"/>
      <protection/>
    </xf>
    <xf numFmtId="4" fontId="7" fillId="10" borderId="56" xfId="0" applyNumberFormat="1" applyFont="1" applyFill="1" applyBorder="1" applyAlignment="1" applyProtection="1">
      <alignment horizontal="center" vertical="center"/>
      <protection/>
    </xf>
    <xf numFmtId="4" fontId="2" fillId="13" borderId="51" xfId="0" applyNumberFormat="1" applyFont="1" applyFill="1" applyBorder="1" applyAlignment="1" applyProtection="1">
      <alignment horizontal="center" vertical="center"/>
      <protection/>
    </xf>
    <xf numFmtId="4" fontId="2" fillId="13" borderId="52" xfId="0" applyNumberFormat="1" applyFont="1" applyFill="1" applyBorder="1" applyAlignment="1" applyProtection="1">
      <alignment horizontal="center" vertical="center"/>
      <protection/>
    </xf>
    <xf numFmtId="4" fontId="7" fillId="0" borderId="20" xfId="0" applyNumberFormat="1" applyFont="1" applyFill="1" applyBorder="1" applyAlignment="1" applyProtection="1">
      <alignment horizontal="center" vertical="center"/>
      <protection/>
    </xf>
    <xf numFmtId="4" fontId="7" fillId="10" borderId="47" xfId="0" applyNumberFormat="1" applyFont="1" applyFill="1" applyBorder="1" applyAlignment="1" applyProtection="1">
      <alignment horizontal="center" vertical="center"/>
      <protection/>
    </xf>
    <xf numFmtId="4" fontId="7" fillId="4" borderId="41" xfId="0" applyNumberFormat="1" applyFont="1" applyFill="1" applyBorder="1" applyAlignment="1" applyProtection="1">
      <alignment horizontal="center" vertical="center"/>
      <protection/>
    </xf>
    <xf numFmtId="4" fontId="7" fillId="10" borderId="24" xfId="0" applyNumberFormat="1" applyFont="1" applyFill="1" applyBorder="1" applyAlignment="1" applyProtection="1">
      <alignment horizontal="center" vertical="center"/>
      <protection/>
    </xf>
    <xf numFmtId="4" fontId="7" fillId="10" borderId="57" xfId="0" applyNumberFormat="1" applyFont="1" applyFill="1" applyBorder="1" applyAlignment="1" applyProtection="1">
      <alignment horizontal="center" vertical="center"/>
      <protection/>
    </xf>
    <xf numFmtId="4" fontId="2" fillId="0" borderId="26" xfId="0" applyNumberFormat="1" applyFont="1" applyFill="1" applyBorder="1" applyAlignment="1" applyProtection="1">
      <alignment horizontal="center" vertical="center"/>
      <protection/>
    </xf>
    <xf numFmtId="4" fontId="2" fillId="0" borderId="31" xfId="0" applyNumberFormat="1" applyFont="1" applyFill="1" applyBorder="1" applyAlignment="1" applyProtection="1">
      <alignment horizontal="center" vertical="center"/>
      <protection/>
    </xf>
    <xf numFmtId="4" fontId="2" fillId="13" borderId="11" xfId="0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4" borderId="58" xfId="0" applyNumberFormat="1" applyFont="1" applyFill="1" applyBorder="1" applyAlignment="1" applyProtection="1">
      <alignment horizontal="center" vertical="center"/>
      <protection/>
    </xf>
    <xf numFmtId="4" fontId="7" fillId="0" borderId="59" xfId="0" applyNumberFormat="1" applyFont="1" applyFill="1" applyBorder="1" applyAlignment="1" applyProtection="1">
      <alignment horizontal="center" vertical="center"/>
      <protection/>
    </xf>
    <xf numFmtId="4" fontId="7" fillId="4" borderId="59" xfId="0" applyNumberFormat="1" applyFont="1" applyFill="1" applyBorder="1" applyAlignment="1" applyProtection="1">
      <alignment horizontal="center" vertical="center"/>
      <protection/>
    </xf>
    <xf numFmtId="4" fontId="7" fillId="10" borderId="59" xfId="0" applyNumberFormat="1" applyFont="1" applyFill="1" applyBorder="1" applyAlignment="1" applyProtection="1">
      <alignment horizontal="center" vertical="center"/>
      <protection/>
    </xf>
    <xf numFmtId="4" fontId="2" fillId="7" borderId="45" xfId="0" applyNumberFormat="1" applyFont="1" applyFill="1" applyBorder="1" applyAlignment="1" applyProtection="1">
      <alignment horizontal="center" vertical="center"/>
      <protection/>
    </xf>
    <xf numFmtId="4" fontId="7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" fontId="5" fillId="33" borderId="61" xfId="0" applyNumberFormat="1" applyFont="1" applyFill="1" applyBorder="1" applyAlignment="1" applyProtection="1">
      <alignment horizontal="center" vertical="top" wrapText="1"/>
      <protection/>
    </xf>
    <xf numFmtId="4" fontId="5" fillId="33" borderId="62" xfId="0" applyNumberFormat="1" applyFont="1" applyFill="1" applyBorder="1" applyAlignment="1" applyProtection="1">
      <alignment horizontal="center" vertical="top" wrapText="1"/>
      <protection/>
    </xf>
    <xf numFmtId="4" fontId="5" fillId="33" borderId="63" xfId="0" applyNumberFormat="1" applyFont="1" applyFill="1" applyBorder="1" applyAlignment="1" applyProtection="1">
      <alignment horizontal="center" vertical="top" wrapText="1"/>
      <protection/>
    </xf>
    <xf numFmtId="4" fontId="5" fillId="34" borderId="61" xfId="0" applyNumberFormat="1" applyFont="1" applyFill="1" applyBorder="1" applyAlignment="1" applyProtection="1">
      <alignment horizontal="center" vertical="top" wrapText="1"/>
      <protection/>
    </xf>
    <xf numFmtId="4" fontId="5" fillId="34" borderId="62" xfId="0" applyNumberFormat="1" applyFont="1" applyFill="1" applyBorder="1" applyAlignment="1" applyProtection="1">
      <alignment horizontal="center" vertical="top" wrapText="1"/>
      <protection/>
    </xf>
    <xf numFmtId="4" fontId="5" fillId="34" borderId="63" xfId="0" applyNumberFormat="1" applyFont="1" applyFill="1" applyBorder="1" applyAlignment="1" applyProtection="1">
      <alignment horizontal="center" vertical="top" wrapText="1"/>
      <protection/>
    </xf>
    <xf numFmtId="4" fontId="5" fillId="5" borderId="55" xfId="0" applyNumberFormat="1" applyFont="1" applyFill="1" applyBorder="1" applyAlignment="1" applyProtection="1">
      <alignment horizontal="center" vertical="top" wrapText="1"/>
      <protection/>
    </xf>
    <xf numFmtId="4" fontId="5" fillId="5" borderId="64" xfId="0" applyNumberFormat="1" applyFont="1" applyFill="1" applyBorder="1" applyAlignment="1" applyProtection="1">
      <alignment horizontal="center" vertical="top" wrapText="1"/>
      <protection/>
    </xf>
    <xf numFmtId="0" fontId="5" fillId="35" borderId="55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65" xfId="0" applyNumberFormat="1" applyFont="1" applyFill="1" applyBorder="1" applyAlignment="1" applyProtection="1">
      <alignment horizontal="center" vertical="top" wrapText="1"/>
      <protection/>
    </xf>
    <xf numFmtId="0" fontId="2" fillId="0" borderId="42" xfId="0" applyNumberFormat="1" applyFont="1" applyFill="1" applyBorder="1" applyAlignment="1" applyProtection="1">
      <alignment horizontal="center" vertical="top" wrapText="1"/>
      <protection/>
    </xf>
    <xf numFmtId="0" fontId="2" fillId="0" borderId="65" xfId="0" applyNumberFormat="1" applyFont="1" applyFill="1" applyBorder="1" applyAlignment="1" applyProtection="1">
      <alignment horizontal="center" vertical="top"/>
      <protection/>
    </xf>
    <xf numFmtId="0" fontId="2" fillId="0" borderId="42" xfId="0" applyNumberFormat="1" applyFont="1" applyFill="1" applyBorder="1" applyAlignment="1" applyProtection="1">
      <alignment horizontal="center" vertical="top"/>
      <protection/>
    </xf>
    <xf numFmtId="4" fontId="5" fillId="5" borderId="20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tabSelected="1" view="pageBreakPreview" zoomScale="90" zoomScaleNormal="75" zoomScaleSheetLayoutView="90" zoomScalePageLayoutView="0" workbookViewId="0" topLeftCell="A1">
      <pane xSplit="1" topLeftCell="D1" activePane="topRight" state="frozen"/>
      <selection pane="topLeft" activeCell="A1" sqref="A1"/>
      <selection pane="topRight" activeCell="AI1" sqref="AI1:AJ16384"/>
    </sheetView>
  </sheetViews>
  <sheetFormatPr defaultColWidth="9.140625" defaultRowHeight="12.75"/>
  <cols>
    <col min="1" max="1" width="23.00390625" style="0" customWidth="1"/>
    <col min="2" max="2" width="48.140625" style="0" customWidth="1"/>
    <col min="3" max="3" width="12.7109375" style="0" hidden="1" customWidth="1"/>
    <col min="4" max="4" width="16.00390625" style="10" customWidth="1"/>
    <col min="5" max="5" width="17.140625" style="10" customWidth="1"/>
    <col min="6" max="6" width="15.421875" style="10" bestFit="1" customWidth="1"/>
    <col min="7" max="9" width="12.8515625" style="27" hidden="1" customWidth="1"/>
    <col min="10" max="10" width="13.8515625" style="27" hidden="1" customWidth="1"/>
    <col min="11" max="11" width="14.7109375" style="27" hidden="1" customWidth="1"/>
    <col min="12" max="12" width="15.140625" style="27" hidden="1" customWidth="1"/>
    <col min="13" max="16" width="12.8515625" style="27" hidden="1" customWidth="1"/>
    <col min="17" max="17" width="13.140625" style="27" hidden="1" customWidth="1"/>
    <col min="18" max="18" width="13.7109375" style="27" hidden="1" customWidth="1"/>
    <col min="19" max="24" width="13.140625" style="27" hidden="1" customWidth="1"/>
    <col min="25" max="27" width="14.28125" style="27" bestFit="1" customWidth="1"/>
    <col min="28" max="28" width="15.421875" style="27" bestFit="1" customWidth="1"/>
    <col min="29" max="29" width="15.00390625" style="10" customWidth="1"/>
    <col min="30" max="30" width="18.00390625" style="0" customWidth="1"/>
    <col min="31" max="31" width="0.13671875" style="0" hidden="1" customWidth="1"/>
    <col min="32" max="32" width="9.140625" style="0" hidden="1" customWidth="1"/>
    <col min="33" max="33" width="15.7109375" style="0" hidden="1" customWidth="1"/>
    <col min="34" max="34" width="13.57421875" style="0" hidden="1" customWidth="1"/>
    <col min="35" max="35" width="14.8515625" style="0" bestFit="1" customWidth="1"/>
  </cols>
  <sheetData>
    <row r="1" spans="1:29" ht="38.25" customHeight="1">
      <c r="A1" s="230" t="s">
        <v>133</v>
      </c>
      <c r="B1" s="230"/>
      <c r="C1" s="230"/>
      <c r="D1" s="230"/>
      <c r="E1" s="230"/>
      <c r="F1" s="23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" ht="0" customHeight="1" hidden="1">
      <c r="A2" s="240"/>
      <c r="B2" s="240"/>
      <c r="C2" s="240"/>
    </row>
    <row r="3" spans="1:5" ht="16.5" customHeight="1" thickBot="1">
      <c r="A3" s="3"/>
      <c r="B3" s="3"/>
      <c r="C3" s="3"/>
      <c r="D3" s="12"/>
      <c r="E3" s="19" t="s">
        <v>138</v>
      </c>
    </row>
    <row r="4" spans="1:34" ht="54" customHeight="1" thickBot="1">
      <c r="A4" s="241" t="s">
        <v>0</v>
      </c>
      <c r="B4" s="243" t="s">
        <v>1</v>
      </c>
      <c r="C4" s="26" t="s">
        <v>46</v>
      </c>
      <c r="D4" s="239" t="s">
        <v>132</v>
      </c>
      <c r="E4" s="239"/>
      <c r="F4" s="239"/>
      <c r="G4" s="231" t="s">
        <v>119</v>
      </c>
      <c r="H4" s="232"/>
      <c r="I4" s="233"/>
      <c r="J4" s="231" t="s">
        <v>120</v>
      </c>
      <c r="K4" s="232"/>
      <c r="L4" s="233"/>
      <c r="M4" s="231" t="s">
        <v>121</v>
      </c>
      <c r="N4" s="232"/>
      <c r="O4" s="233"/>
      <c r="P4" s="231" t="s">
        <v>123</v>
      </c>
      <c r="Q4" s="232"/>
      <c r="R4" s="233"/>
      <c r="S4" s="231" t="s">
        <v>124</v>
      </c>
      <c r="T4" s="232"/>
      <c r="U4" s="233"/>
      <c r="V4" s="231" t="s">
        <v>125</v>
      </c>
      <c r="W4" s="232"/>
      <c r="X4" s="232"/>
      <c r="Y4" s="234" t="s">
        <v>126</v>
      </c>
      <c r="Z4" s="235"/>
      <c r="AA4" s="236"/>
      <c r="AB4" s="237" t="s">
        <v>63</v>
      </c>
      <c r="AC4" s="237"/>
      <c r="AD4" s="238"/>
      <c r="AE4" s="23"/>
      <c r="AF4" s="23"/>
      <c r="AG4" s="23"/>
      <c r="AH4" s="23"/>
    </row>
    <row r="5" spans="1:34" ht="21.75" customHeight="1" thickBot="1">
      <c r="A5" s="242"/>
      <c r="B5" s="244"/>
      <c r="C5" s="13" t="s">
        <v>52</v>
      </c>
      <c r="D5" s="131" t="s">
        <v>61</v>
      </c>
      <c r="E5" s="131" t="s">
        <v>62</v>
      </c>
      <c r="F5" s="131" t="s">
        <v>139</v>
      </c>
      <c r="G5" s="35" t="s">
        <v>60</v>
      </c>
      <c r="H5" s="36" t="s">
        <v>61</v>
      </c>
      <c r="I5" s="36" t="s">
        <v>62</v>
      </c>
      <c r="J5" s="35" t="s">
        <v>60</v>
      </c>
      <c r="K5" s="36" t="s">
        <v>61</v>
      </c>
      <c r="L5" s="36" t="s">
        <v>62</v>
      </c>
      <c r="M5" s="35" t="s">
        <v>60</v>
      </c>
      <c r="N5" s="36" t="s">
        <v>61</v>
      </c>
      <c r="O5" s="36" t="s">
        <v>62</v>
      </c>
      <c r="P5" s="35" t="s">
        <v>60</v>
      </c>
      <c r="Q5" s="36" t="s">
        <v>61</v>
      </c>
      <c r="R5" s="36" t="s">
        <v>62</v>
      </c>
      <c r="S5" s="35" t="s">
        <v>60</v>
      </c>
      <c r="T5" s="36" t="s">
        <v>61</v>
      </c>
      <c r="U5" s="36" t="s">
        <v>62</v>
      </c>
      <c r="V5" s="35" t="s">
        <v>60</v>
      </c>
      <c r="W5" s="36" t="s">
        <v>61</v>
      </c>
      <c r="X5" s="193" t="s">
        <v>62</v>
      </c>
      <c r="Y5" s="108" t="s">
        <v>61</v>
      </c>
      <c r="Z5" s="108" t="s">
        <v>62</v>
      </c>
      <c r="AA5" s="108" t="s">
        <v>139</v>
      </c>
      <c r="AB5" s="132" t="s">
        <v>61</v>
      </c>
      <c r="AC5" s="132" t="s">
        <v>62</v>
      </c>
      <c r="AD5" s="132" t="s">
        <v>139</v>
      </c>
      <c r="AE5" s="132" t="s">
        <v>140</v>
      </c>
      <c r="AF5" s="132" t="s">
        <v>141</v>
      </c>
      <c r="AG5" s="132" t="s">
        <v>142</v>
      </c>
      <c r="AH5" s="132" t="s">
        <v>143</v>
      </c>
    </row>
    <row r="6" spans="1:34" s="4" customFormat="1" ht="18" customHeight="1">
      <c r="A6" s="62" t="s">
        <v>2</v>
      </c>
      <c r="B6" s="66" t="s">
        <v>3</v>
      </c>
      <c r="C6" s="6">
        <f>C7+C8+C9+C11+C10+C12+C13+C14+C15+C16+C17+C21</f>
        <v>0</v>
      </c>
      <c r="D6" s="53">
        <f>SUM(D7:D21)</f>
        <v>76956120</v>
      </c>
      <c r="E6" s="53">
        <f>SUM(E7:E21)</f>
        <v>98929377</v>
      </c>
      <c r="F6" s="53">
        <f>SUM(F7:F21)</f>
        <v>107423256</v>
      </c>
      <c r="G6" s="54">
        <f>G7+G8+G10+G13+G16</f>
        <v>7683000</v>
      </c>
      <c r="H6" s="54">
        <f>H7+H8+H10+H13+H16</f>
        <v>7384000</v>
      </c>
      <c r="I6" s="54">
        <f>I7+I8+I10+I13+I16</f>
        <v>7647500</v>
      </c>
      <c r="J6" s="54">
        <f>J7+J8+J9+J11+J10+J12+J13+J14+J15+J16+J17+J21</f>
        <v>14781300</v>
      </c>
      <c r="K6" s="54">
        <f>K7+K8+K9+K11+K10+K12+K13+K14+K15+K16+K17+K21</f>
        <v>15662300</v>
      </c>
      <c r="L6" s="54">
        <f>L7+L8+L9+L11+L10+L12+L13+L14+L15+L16+L17+L21</f>
        <v>16296300</v>
      </c>
      <c r="M6" s="54">
        <f>M7+M8+M10+M13+M16</f>
        <v>1025700</v>
      </c>
      <c r="N6" s="54">
        <f>N7+N8+N10+N13+N16</f>
        <v>606000</v>
      </c>
      <c r="O6" s="54">
        <f>O7+O8+O10+O13+O16</f>
        <v>613500</v>
      </c>
      <c r="P6" s="54">
        <f>P7+P9+P10+P13+P16</f>
        <v>987200</v>
      </c>
      <c r="Q6" s="54">
        <f>Q7+Q9+Q10+Q13+Q16</f>
        <v>881000</v>
      </c>
      <c r="R6" s="54">
        <f>R7+R9+R10+R13+R16</f>
        <v>857200</v>
      </c>
      <c r="S6" s="54">
        <f aca="true" t="shared" si="0" ref="S6:X6">S7+S8+S9+S11+S10+S12+S13+S14+S15+S16+S17+S21</f>
        <v>1050263</v>
      </c>
      <c r="T6" s="54">
        <f t="shared" si="0"/>
        <v>708000</v>
      </c>
      <c r="U6" s="54">
        <f t="shared" si="0"/>
        <v>727100</v>
      </c>
      <c r="V6" s="54">
        <f t="shared" si="0"/>
        <v>1119400</v>
      </c>
      <c r="W6" s="54">
        <f t="shared" si="0"/>
        <v>821900</v>
      </c>
      <c r="X6" s="54">
        <f t="shared" si="0"/>
        <v>834800</v>
      </c>
      <c r="Y6" s="54">
        <f>Y7+Y8+Y9+Y10+Y11+Y13+Y14+Y15+Y16+Y17+Y21</f>
        <v>26646863</v>
      </c>
      <c r="Z6" s="54">
        <f>Z7+Z8+Z9+Z10+Z11+Z13+Z14+Z15+Z16+Z17+Z21</f>
        <v>26063200</v>
      </c>
      <c r="AA6" s="54">
        <f>AA7+AA8+AA9+AA10+AA11+AA13+AA14+AA15+AA16+AA17+AA21</f>
        <v>26976400</v>
      </c>
      <c r="AB6" s="54">
        <f>D6+Y6</f>
        <v>103602983</v>
      </c>
      <c r="AC6" s="54">
        <f aca="true" t="shared" si="1" ref="AC6:AC21">Z6+E6</f>
        <v>124992577</v>
      </c>
      <c r="AD6" s="207">
        <f>F6+AA6</f>
        <v>134399656</v>
      </c>
      <c r="AE6" s="25"/>
      <c r="AF6" s="25"/>
      <c r="AG6" s="25"/>
      <c r="AH6" s="25"/>
    </row>
    <row r="7" spans="1:34" ht="20.25" customHeight="1">
      <c r="A7" s="144" t="s">
        <v>4</v>
      </c>
      <c r="B7" s="144" t="s">
        <v>44</v>
      </c>
      <c r="C7" s="145"/>
      <c r="D7" s="136">
        <v>60703800</v>
      </c>
      <c r="E7" s="136">
        <v>65494440</v>
      </c>
      <c r="F7" s="136">
        <v>70662940</v>
      </c>
      <c r="G7" s="17">
        <v>1668500</v>
      </c>
      <c r="H7" s="17">
        <v>1800700</v>
      </c>
      <c r="I7" s="17">
        <v>1943000</v>
      </c>
      <c r="J7" s="17">
        <v>7101500</v>
      </c>
      <c r="K7" s="17">
        <v>7659000</v>
      </c>
      <c r="L7" s="17">
        <v>8261700</v>
      </c>
      <c r="M7" s="17">
        <v>41000</v>
      </c>
      <c r="N7" s="17">
        <v>44300</v>
      </c>
      <c r="O7" s="17">
        <v>47800</v>
      </c>
      <c r="P7" s="17">
        <v>25900</v>
      </c>
      <c r="Q7" s="17">
        <v>28000</v>
      </c>
      <c r="R7" s="17">
        <v>30200</v>
      </c>
      <c r="S7" s="136">
        <v>47100</v>
      </c>
      <c r="T7" s="136">
        <v>50900</v>
      </c>
      <c r="U7" s="136">
        <v>55000</v>
      </c>
      <c r="V7" s="136">
        <v>68400</v>
      </c>
      <c r="W7" s="136">
        <v>73900</v>
      </c>
      <c r="X7" s="194">
        <v>79800</v>
      </c>
      <c r="Y7" s="38">
        <f>G7+J7+M7+P7+S7+V7</f>
        <v>8952400</v>
      </c>
      <c r="Z7" s="17">
        <f>H7+K7+N7+Q7+T7+W7</f>
        <v>9656800</v>
      </c>
      <c r="AA7" s="199">
        <f>I7+L7+O7+R7+U7+X7</f>
        <v>10417500</v>
      </c>
      <c r="AB7" s="38">
        <f aca="true" t="shared" si="2" ref="AB7:AB21">Y7+D7</f>
        <v>69656200</v>
      </c>
      <c r="AC7" s="17">
        <f t="shared" si="1"/>
        <v>75151240</v>
      </c>
      <c r="AD7" s="18">
        <f aca="true" t="shared" si="3" ref="AD7:AD21">AA7+F7</f>
        <v>81080440</v>
      </c>
      <c r="AE7" s="25"/>
      <c r="AF7" s="25"/>
      <c r="AG7" s="25"/>
      <c r="AH7" s="25"/>
    </row>
    <row r="8" spans="1:34" ht="30.75" customHeight="1">
      <c r="A8" s="146" t="s">
        <v>57</v>
      </c>
      <c r="B8" s="147" t="s">
        <v>56</v>
      </c>
      <c r="C8" s="145"/>
      <c r="D8" s="136">
        <v>2881900</v>
      </c>
      <c r="E8" s="136">
        <v>2941700</v>
      </c>
      <c r="F8" s="136">
        <v>2958600</v>
      </c>
      <c r="G8" s="17">
        <v>1128600</v>
      </c>
      <c r="H8" s="17">
        <v>1151900</v>
      </c>
      <c r="I8" s="17">
        <v>1158500</v>
      </c>
      <c r="J8" s="17">
        <v>1821200</v>
      </c>
      <c r="K8" s="17">
        <v>1859000</v>
      </c>
      <c r="L8" s="17">
        <v>1869700</v>
      </c>
      <c r="M8" s="17"/>
      <c r="N8" s="17"/>
      <c r="O8" s="17"/>
      <c r="P8" s="17"/>
      <c r="Q8" s="17"/>
      <c r="R8" s="17"/>
      <c r="S8" s="136"/>
      <c r="T8" s="136"/>
      <c r="U8" s="136"/>
      <c r="V8" s="136"/>
      <c r="W8" s="136"/>
      <c r="X8" s="194"/>
      <c r="Y8" s="38">
        <f aca="true" t="shared" si="4" ref="Y8:Y22">G8+J8+M8+P8+S8+V8</f>
        <v>2949800</v>
      </c>
      <c r="Z8" s="17">
        <f aca="true" t="shared" si="5" ref="Z8:Z22">H8+K8+N8+Q8+T8+W8</f>
        <v>3010900</v>
      </c>
      <c r="AA8" s="199">
        <f aca="true" t="shared" si="6" ref="AA8:AA22">I8+L8+O8+R8+U8+X8</f>
        <v>3028200</v>
      </c>
      <c r="AB8" s="38">
        <f t="shared" si="2"/>
        <v>5831700</v>
      </c>
      <c r="AC8" s="17">
        <f t="shared" si="1"/>
        <v>5952600</v>
      </c>
      <c r="AD8" s="18">
        <f t="shared" si="3"/>
        <v>5986800</v>
      </c>
      <c r="AE8" s="25"/>
      <c r="AF8" s="25"/>
      <c r="AG8" s="25"/>
      <c r="AH8" s="25"/>
    </row>
    <row r="9" spans="1:34" ht="15.75">
      <c r="A9" s="144" t="s">
        <v>5</v>
      </c>
      <c r="B9" s="144" t="s">
        <v>6</v>
      </c>
      <c r="C9" s="145"/>
      <c r="D9" s="136">
        <v>1863000</v>
      </c>
      <c r="E9" s="136">
        <v>1981000</v>
      </c>
      <c r="F9" s="136">
        <v>2110000</v>
      </c>
      <c r="G9" s="17"/>
      <c r="H9" s="17"/>
      <c r="I9" s="17"/>
      <c r="J9" s="17">
        <v>29000</v>
      </c>
      <c r="K9" s="17">
        <v>30000</v>
      </c>
      <c r="L9" s="17">
        <v>32000</v>
      </c>
      <c r="M9" s="17"/>
      <c r="N9" s="17"/>
      <c r="O9" s="17"/>
      <c r="P9" s="17">
        <v>14000</v>
      </c>
      <c r="Q9" s="17">
        <v>15000</v>
      </c>
      <c r="R9" s="17">
        <v>16000</v>
      </c>
      <c r="S9" s="136">
        <v>180000</v>
      </c>
      <c r="T9" s="136">
        <v>191000</v>
      </c>
      <c r="U9" s="136">
        <v>203000</v>
      </c>
      <c r="V9" s="136">
        <v>11000</v>
      </c>
      <c r="W9" s="136">
        <v>11000</v>
      </c>
      <c r="X9" s="194">
        <v>12000</v>
      </c>
      <c r="Y9" s="38">
        <f t="shared" si="4"/>
        <v>234000</v>
      </c>
      <c r="Z9" s="17">
        <f t="shared" si="5"/>
        <v>247000</v>
      </c>
      <c r="AA9" s="199">
        <f t="shared" si="6"/>
        <v>263000</v>
      </c>
      <c r="AB9" s="38">
        <f t="shared" si="2"/>
        <v>2097000</v>
      </c>
      <c r="AC9" s="17">
        <f t="shared" si="1"/>
        <v>2228000</v>
      </c>
      <c r="AD9" s="18">
        <f t="shared" si="3"/>
        <v>2373000</v>
      </c>
      <c r="AE9" s="25"/>
      <c r="AF9" s="25"/>
      <c r="AG9" s="25"/>
      <c r="AH9" s="25"/>
    </row>
    <row r="10" spans="1:34" ht="15">
      <c r="A10" s="144" t="s">
        <v>7</v>
      </c>
      <c r="B10" s="144" t="s">
        <v>8</v>
      </c>
      <c r="C10" s="145"/>
      <c r="D10" s="148"/>
      <c r="E10" s="148"/>
      <c r="F10" s="30"/>
      <c r="G10" s="17">
        <v>1233000</v>
      </c>
      <c r="H10" s="17">
        <v>1268000</v>
      </c>
      <c r="I10" s="17">
        <v>1281000</v>
      </c>
      <c r="J10" s="17">
        <v>5499000</v>
      </c>
      <c r="K10" s="17">
        <v>5758000</v>
      </c>
      <c r="L10" s="17">
        <v>5814000</v>
      </c>
      <c r="M10" s="17">
        <v>420000</v>
      </c>
      <c r="N10" s="17">
        <v>430000</v>
      </c>
      <c r="O10" s="17">
        <v>434000</v>
      </c>
      <c r="P10" s="17">
        <v>367000</v>
      </c>
      <c r="Q10" s="17">
        <v>378000</v>
      </c>
      <c r="R10" s="17">
        <v>381000</v>
      </c>
      <c r="S10" s="191">
        <v>359000</v>
      </c>
      <c r="T10" s="191">
        <v>373000</v>
      </c>
      <c r="U10" s="192">
        <v>376000</v>
      </c>
      <c r="V10" s="191">
        <v>631000</v>
      </c>
      <c r="W10" s="191">
        <v>658000</v>
      </c>
      <c r="X10" s="195">
        <v>664000</v>
      </c>
      <c r="Y10" s="38">
        <f t="shared" si="4"/>
        <v>8509000</v>
      </c>
      <c r="Z10" s="17">
        <f t="shared" si="5"/>
        <v>8865000</v>
      </c>
      <c r="AA10" s="199">
        <f t="shared" si="6"/>
        <v>8950000</v>
      </c>
      <c r="AB10" s="38">
        <f t="shared" si="2"/>
        <v>8509000</v>
      </c>
      <c r="AC10" s="17">
        <f t="shared" si="1"/>
        <v>8865000</v>
      </c>
      <c r="AD10" s="18">
        <f t="shared" si="3"/>
        <v>8950000</v>
      </c>
      <c r="AE10" s="25"/>
      <c r="AF10" s="25"/>
      <c r="AG10" s="25"/>
      <c r="AH10" s="25"/>
    </row>
    <row r="11" spans="1:34" ht="15.75">
      <c r="A11" s="144" t="s">
        <v>9</v>
      </c>
      <c r="B11" s="144" t="s">
        <v>10</v>
      </c>
      <c r="C11" s="145"/>
      <c r="D11" s="136">
        <v>1365000</v>
      </c>
      <c r="E11" s="136">
        <v>1400000</v>
      </c>
      <c r="F11" s="136">
        <v>1436000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36"/>
      <c r="T11" s="136"/>
      <c r="U11" s="136"/>
      <c r="V11" s="136"/>
      <c r="W11" s="136"/>
      <c r="X11" s="194"/>
      <c r="Y11" s="38">
        <f t="shared" si="4"/>
        <v>0</v>
      </c>
      <c r="Z11" s="17">
        <f t="shared" si="5"/>
        <v>0</v>
      </c>
      <c r="AA11" s="199">
        <f t="shared" si="6"/>
        <v>0</v>
      </c>
      <c r="AB11" s="38">
        <f t="shared" si="2"/>
        <v>1365000</v>
      </c>
      <c r="AC11" s="17">
        <f t="shared" si="1"/>
        <v>1400000</v>
      </c>
      <c r="AD11" s="18">
        <f t="shared" si="3"/>
        <v>1436000</v>
      </c>
      <c r="AE11" s="25"/>
      <c r="AF11" s="25"/>
      <c r="AG11" s="25"/>
      <c r="AH11" s="25"/>
    </row>
    <row r="12" spans="1:34" ht="39.75" customHeight="1" hidden="1" thickBot="1">
      <c r="A12" s="149" t="s">
        <v>11</v>
      </c>
      <c r="B12" s="150" t="s">
        <v>12</v>
      </c>
      <c r="C12" s="151"/>
      <c r="D12" s="148"/>
      <c r="E12" s="148"/>
      <c r="F12" s="30"/>
      <c r="G12" s="17" t="e">
        <f>#REF!+#REF!+#REF!+#REF!+A12+D12</f>
        <v>#REF!</v>
      </c>
      <c r="H12" s="17" t="e">
        <f>#REF!+#REF!+#REF!+#REF!+B12+E12</f>
        <v>#REF!</v>
      </c>
      <c r="I12" s="17" t="e">
        <f>#REF!+#REF!+#REF!+#REF!+C12+F12</f>
        <v>#REF!</v>
      </c>
      <c r="J12" s="17"/>
      <c r="K12" s="17"/>
      <c r="L12" s="17"/>
      <c r="M12" s="17" t="e">
        <f>#REF!+#REF!+A12+D12+G12+J12</f>
        <v>#REF!</v>
      </c>
      <c r="N12" s="17" t="e">
        <f>#REF!+#REF!+B12+E12+H12+K12</f>
        <v>#REF!</v>
      </c>
      <c r="O12" s="17" t="e">
        <f>#REF!+#REF!+C12+F12+I12+L12</f>
        <v>#REF!</v>
      </c>
      <c r="P12" s="17" t="e">
        <f>#REF!+A12+D12+G12+J12+M12</f>
        <v>#REF!</v>
      </c>
      <c r="Q12" s="17" t="e">
        <f>#REF!+B12+E12+H12+K12+N12</f>
        <v>#REF!</v>
      </c>
      <c r="R12" s="17" t="e">
        <f>#REF!+C12+F12+I12+L12+O12</f>
        <v>#REF!</v>
      </c>
      <c r="S12" s="191"/>
      <c r="T12" s="191"/>
      <c r="U12" s="192"/>
      <c r="V12" s="191"/>
      <c r="W12" s="191"/>
      <c r="X12" s="195"/>
      <c r="Y12" s="38" t="e">
        <f t="shared" si="4"/>
        <v>#REF!</v>
      </c>
      <c r="Z12" s="17" t="e">
        <f t="shared" si="5"/>
        <v>#REF!</v>
      </c>
      <c r="AA12" s="199" t="e">
        <f t="shared" si="6"/>
        <v>#REF!</v>
      </c>
      <c r="AB12" s="38" t="e">
        <f t="shared" si="2"/>
        <v>#REF!</v>
      </c>
      <c r="AC12" s="17" t="e">
        <f t="shared" si="1"/>
        <v>#REF!</v>
      </c>
      <c r="AD12" s="18" t="e">
        <f t="shared" si="3"/>
        <v>#REF!</v>
      </c>
      <c r="AE12" s="25"/>
      <c r="AF12" s="25"/>
      <c r="AG12" s="25"/>
      <c r="AH12" s="25"/>
    </row>
    <row r="13" spans="1:34" ht="39">
      <c r="A13" s="149" t="s">
        <v>43</v>
      </c>
      <c r="B13" s="150" t="s">
        <v>13</v>
      </c>
      <c r="C13" s="151"/>
      <c r="D13" s="136">
        <v>1017800</v>
      </c>
      <c r="E13" s="136">
        <v>1043500</v>
      </c>
      <c r="F13" s="136">
        <v>1006100</v>
      </c>
      <c r="G13" s="17">
        <v>596600</v>
      </c>
      <c r="H13" s="17">
        <v>596600</v>
      </c>
      <c r="I13" s="17">
        <v>596600</v>
      </c>
      <c r="J13" s="17">
        <v>323100</v>
      </c>
      <c r="K13" s="17">
        <v>348800</v>
      </c>
      <c r="L13" s="17">
        <v>311400</v>
      </c>
      <c r="M13" s="17">
        <v>121700</v>
      </c>
      <c r="N13" s="17">
        <v>121700</v>
      </c>
      <c r="O13" s="17">
        <v>121700</v>
      </c>
      <c r="P13" s="17">
        <v>49300</v>
      </c>
      <c r="Q13" s="17">
        <v>50000</v>
      </c>
      <c r="R13" s="17">
        <v>51000</v>
      </c>
      <c r="S13" s="136">
        <v>53100</v>
      </c>
      <c r="T13" s="136">
        <v>53100</v>
      </c>
      <c r="U13" s="136">
        <v>53100</v>
      </c>
      <c r="V13" s="136">
        <v>29000</v>
      </c>
      <c r="W13" s="136">
        <v>29000</v>
      </c>
      <c r="X13" s="194">
        <v>29000</v>
      </c>
      <c r="Y13" s="38">
        <f t="shared" si="4"/>
        <v>1172800</v>
      </c>
      <c r="Z13" s="17">
        <f t="shared" si="5"/>
        <v>1199200</v>
      </c>
      <c r="AA13" s="199">
        <f t="shared" si="6"/>
        <v>1162800</v>
      </c>
      <c r="AB13" s="38">
        <f t="shared" si="2"/>
        <v>2190600</v>
      </c>
      <c r="AC13" s="17">
        <f t="shared" si="1"/>
        <v>2242700</v>
      </c>
      <c r="AD13" s="18">
        <f t="shared" si="3"/>
        <v>2168900</v>
      </c>
      <c r="AE13" s="25"/>
      <c r="AF13" s="25"/>
      <c r="AG13" s="25"/>
      <c r="AH13" s="25"/>
    </row>
    <row r="14" spans="1:34" ht="25.5">
      <c r="A14" s="144" t="s">
        <v>14</v>
      </c>
      <c r="B14" s="88" t="s">
        <v>15</v>
      </c>
      <c r="C14" s="145"/>
      <c r="D14" s="136">
        <v>119500</v>
      </c>
      <c r="E14" s="136">
        <v>119500</v>
      </c>
      <c r="F14" s="136">
        <v>119500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36"/>
      <c r="T14" s="136"/>
      <c r="U14" s="136"/>
      <c r="V14" s="136"/>
      <c r="W14" s="136"/>
      <c r="X14" s="194"/>
      <c r="Y14" s="38">
        <f t="shared" si="4"/>
        <v>0</v>
      </c>
      <c r="Z14" s="17">
        <f t="shared" si="5"/>
        <v>0</v>
      </c>
      <c r="AA14" s="199">
        <f t="shared" si="6"/>
        <v>0</v>
      </c>
      <c r="AB14" s="38">
        <f t="shared" si="2"/>
        <v>119500</v>
      </c>
      <c r="AC14" s="17">
        <f t="shared" si="1"/>
        <v>119500</v>
      </c>
      <c r="AD14" s="18">
        <f t="shared" si="3"/>
        <v>119500</v>
      </c>
      <c r="AE14" s="25"/>
      <c r="AF14" s="25"/>
      <c r="AG14" s="25"/>
      <c r="AH14" s="25"/>
    </row>
    <row r="15" spans="1:34" ht="25.5">
      <c r="A15" s="144" t="s">
        <v>16</v>
      </c>
      <c r="B15" s="88" t="s">
        <v>17</v>
      </c>
      <c r="C15" s="145"/>
      <c r="D15" s="136"/>
      <c r="E15" s="136"/>
      <c r="F15" s="13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36"/>
      <c r="T15" s="136"/>
      <c r="U15" s="136"/>
      <c r="V15" s="136"/>
      <c r="W15" s="136"/>
      <c r="X15" s="194"/>
      <c r="Y15" s="38">
        <f t="shared" si="4"/>
        <v>0</v>
      </c>
      <c r="Z15" s="17">
        <f t="shared" si="5"/>
        <v>0</v>
      </c>
      <c r="AA15" s="199">
        <f t="shared" si="6"/>
        <v>0</v>
      </c>
      <c r="AB15" s="38">
        <f t="shared" si="2"/>
        <v>0</v>
      </c>
      <c r="AC15" s="17">
        <f t="shared" si="1"/>
        <v>0</v>
      </c>
      <c r="AD15" s="18">
        <f t="shared" si="3"/>
        <v>0</v>
      </c>
      <c r="AE15" s="25"/>
      <c r="AF15" s="25"/>
      <c r="AG15" s="25"/>
      <c r="AH15" s="25"/>
    </row>
    <row r="16" spans="1:34" ht="25.5">
      <c r="A16" s="144" t="s">
        <v>18</v>
      </c>
      <c r="B16" s="88" t="s">
        <v>19</v>
      </c>
      <c r="C16" s="145"/>
      <c r="D16" s="136">
        <v>8697400</v>
      </c>
      <c r="E16" s="136">
        <v>25641517</v>
      </c>
      <c r="F16" s="136">
        <v>28822596</v>
      </c>
      <c r="G16" s="17">
        <v>3056300</v>
      </c>
      <c r="H16" s="17">
        <v>2566800</v>
      </c>
      <c r="I16" s="17">
        <v>2668400</v>
      </c>
      <c r="J16" s="17">
        <v>7500</v>
      </c>
      <c r="K16" s="17">
        <v>7500</v>
      </c>
      <c r="L16" s="17">
        <v>7500</v>
      </c>
      <c r="M16" s="17">
        <v>443000</v>
      </c>
      <c r="N16" s="17">
        <v>10000</v>
      </c>
      <c r="O16" s="17">
        <v>10000</v>
      </c>
      <c r="P16" s="17">
        <v>531000</v>
      </c>
      <c r="Q16" s="17">
        <v>410000</v>
      </c>
      <c r="R16" s="17">
        <v>379000</v>
      </c>
      <c r="S16" s="136">
        <v>411063</v>
      </c>
      <c r="T16" s="136">
        <v>40000</v>
      </c>
      <c r="U16" s="136">
        <v>40000</v>
      </c>
      <c r="V16" s="136">
        <v>380000</v>
      </c>
      <c r="W16" s="136">
        <v>50000</v>
      </c>
      <c r="X16" s="136">
        <v>50000</v>
      </c>
      <c r="Y16" s="38">
        <f t="shared" si="4"/>
        <v>4828863</v>
      </c>
      <c r="Z16" s="17">
        <f t="shared" si="5"/>
        <v>3084300</v>
      </c>
      <c r="AA16" s="199">
        <f t="shared" si="6"/>
        <v>3154900</v>
      </c>
      <c r="AB16" s="38">
        <f t="shared" si="2"/>
        <v>13526263</v>
      </c>
      <c r="AC16" s="17">
        <f t="shared" si="1"/>
        <v>28725817</v>
      </c>
      <c r="AD16" s="18">
        <f t="shared" si="3"/>
        <v>31977496</v>
      </c>
      <c r="AE16" s="25"/>
      <c r="AF16" s="25"/>
      <c r="AG16" s="25"/>
      <c r="AH16" s="25"/>
    </row>
    <row r="17" spans="1:34" ht="15.75">
      <c r="A17" s="144" t="s">
        <v>20</v>
      </c>
      <c r="B17" s="144" t="s">
        <v>21</v>
      </c>
      <c r="C17" s="145"/>
      <c r="D17" s="136">
        <v>307720</v>
      </c>
      <c r="E17" s="136">
        <v>307720</v>
      </c>
      <c r="F17" s="136">
        <v>307520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36"/>
      <c r="T17" s="136"/>
      <c r="U17" s="136"/>
      <c r="V17" s="136"/>
      <c r="W17" s="136"/>
      <c r="X17" s="194"/>
      <c r="Y17" s="38">
        <f t="shared" si="4"/>
        <v>0</v>
      </c>
      <c r="Z17" s="17">
        <f t="shared" si="5"/>
        <v>0</v>
      </c>
      <c r="AA17" s="199">
        <f t="shared" si="6"/>
        <v>0</v>
      </c>
      <c r="AB17" s="38">
        <f t="shared" si="2"/>
        <v>307720</v>
      </c>
      <c r="AC17" s="17">
        <f t="shared" si="1"/>
        <v>307720</v>
      </c>
      <c r="AD17" s="18">
        <f t="shared" si="3"/>
        <v>307520</v>
      </c>
      <c r="AE17" s="25"/>
      <c r="AF17" s="25"/>
      <c r="AG17" s="25"/>
      <c r="AH17" s="25"/>
    </row>
    <row r="18" spans="1:34" ht="15.75" customHeight="1" hidden="1" thickBot="1">
      <c r="A18" s="144" t="s">
        <v>53</v>
      </c>
      <c r="B18" s="144" t="s">
        <v>23</v>
      </c>
      <c r="C18" s="145"/>
      <c r="D18" s="148"/>
      <c r="E18" s="148"/>
      <c r="F18" s="30"/>
      <c r="G18" s="17"/>
      <c r="H18" s="17"/>
      <c r="I18" s="17"/>
      <c r="J18" s="31"/>
      <c r="K18" s="31"/>
      <c r="L18" s="31"/>
      <c r="M18" s="17"/>
      <c r="N18" s="17"/>
      <c r="O18" s="17"/>
      <c r="P18" s="17"/>
      <c r="Q18" s="17"/>
      <c r="R18" s="17"/>
      <c r="S18" s="191"/>
      <c r="T18" s="191"/>
      <c r="U18" s="192"/>
      <c r="V18" s="191"/>
      <c r="W18" s="191"/>
      <c r="X18" s="195"/>
      <c r="Y18" s="38">
        <f t="shared" si="4"/>
        <v>0</v>
      </c>
      <c r="Z18" s="17">
        <f t="shared" si="5"/>
        <v>0</v>
      </c>
      <c r="AA18" s="199">
        <f t="shared" si="6"/>
        <v>0</v>
      </c>
      <c r="AB18" s="38">
        <f t="shared" si="2"/>
        <v>0</v>
      </c>
      <c r="AC18" s="17">
        <f t="shared" si="1"/>
        <v>0</v>
      </c>
      <c r="AD18" s="18">
        <f t="shared" si="3"/>
        <v>0</v>
      </c>
      <c r="AE18" s="25"/>
      <c r="AF18" s="25"/>
      <c r="AG18" s="25"/>
      <c r="AH18" s="25"/>
    </row>
    <row r="19" spans="1:34" ht="51.75" customHeight="1" hidden="1" thickBot="1">
      <c r="A19" s="144" t="s">
        <v>54</v>
      </c>
      <c r="B19" s="88" t="s">
        <v>24</v>
      </c>
      <c r="C19" s="145"/>
      <c r="D19" s="148"/>
      <c r="E19" s="148"/>
      <c r="F19" s="30"/>
      <c r="G19" s="17"/>
      <c r="H19" s="17"/>
      <c r="I19" s="17"/>
      <c r="J19" s="31"/>
      <c r="K19" s="31"/>
      <c r="L19" s="31"/>
      <c r="M19" s="17"/>
      <c r="N19" s="17"/>
      <c r="O19" s="17"/>
      <c r="P19" s="17"/>
      <c r="Q19" s="17"/>
      <c r="R19" s="17"/>
      <c r="S19" s="191"/>
      <c r="T19" s="191"/>
      <c r="U19" s="192"/>
      <c r="V19" s="191"/>
      <c r="W19" s="191"/>
      <c r="X19" s="195"/>
      <c r="Y19" s="38">
        <f t="shared" si="4"/>
        <v>0</v>
      </c>
      <c r="Z19" s="17">
        <f t="shared" si="5"/>
        <v>0</v>
      </c>
      <c r="AA19" s="199">
        <f t="shared" si="6"/>
        <v>0</v>
      </c>
      <c r="AB19" s="38">
        <f t="shared" si="2"/>
        <v>0</v>
      </c>
      <c r="AC19" s="17">
        <f t="shared" si="1"/>
        <v>0</v>
      </c>
      <c r="AD19" s="18">
        <f t="shared" si="3"/>
        <v>0</v>
      </c>
      <c r="AE19" s="25"/>
      <c r="AF19" s="25"/>
      <c r="AG19" s="25"/>
      <c r="AH19" s="25"/>
    </row>
    <row r="20" spans="1:34" ht="26.25" customHeight="1" hidden="1" thickBot="1">
      <c r="A20" s="144" t="s">
        <v>55</v>
      </c>
      <c r="B20" s="88" t="s">
        <v>25</v>
      </c>
      <c r="C20" s="145"/>
      <c r="D20" s="148"/>
      <c r="E20" s="148"/>
      <c r="F20" s="30"/>
      <c r="G20" s="17"/>
      <c r="H20" s="17"/>
      <c r="I20" s="17"/>
      <c r="J20" s="31"/>
      <c r="K20" s="31"/>
      <c r="L20" s="31"/>
      <c r="M20" s="17"/>
      <c r="N20" s="17"/>
      <c r="O20" s="17"/>
      <c r="P20" s="17"/>
      <c r="Q20" s="17"/>
      <c r="R20" s="17"/>
      <c r="S20" s="191"/>
      <c r="T20" s="191"/>
      <c r="U20" s="192"/>
      <c r="V20" s="191"/>
      <c r="W20" s="191"/>
      <c r="X20" s="195"/>
      <c r="Y20" s="38">
        <f t="shared" si="4"/>
        <v>0</v>
      </c>
      <c r="Z20" s="17">
        <f t="shared" si="5"/>
        <v>0</v>
      </c>
      <c r="AA20" s="199">
        <f t="shared" si="6"/>
        <v>0</v>
      </c>
      <c r="AB20" s="38">
        <f t="shared" si="2"/>
        <v>0</v>
      </c>
      <c r="AC20" s="17">
        <f t="shared" si="1"/>
        <v>0</v>
      </c>
      <c r="AD20" s="18">
        <f t="shared" si="3"/>
        <v>0</v>
      </c>
      <c r="AE20" s="25"/>
      <c r="AF20" s="25"/>
      <c r="AG20" s="25"/>
      <c r="AH20" s="25"/>
    </row>
    <row r="21" spans="1:34" ht="15">
      <c r="A21" s="144" t="s">
        <v>22</v>
      </c>
      <c r="B21" s="88" t="s">
        <v>23</v>
      </c>
      <c r="C21" s="145"/>
      <c r="D21" s="148"/>
      <c r="E21" s="148"/>
      <c r="F21" s="30"/>
      <c r="G21" s="17"/>
      <c r="H21" s="17"/>
      <c r="I21" s="17"/>
      <c r="J21" s="31"/>
      <c r="K21" s="31"/>
      <c r="L21" s="31"/>
      <c r="M21" s="17"/>
      <c r="N21" s="17"/>
      <c r="O21" s="17"/>
      <c r="P21" s="17"/>
      <c r="Q21" s="17"/>
      <c r="R21" s="17"/>
      <c r="S21" s="191"/>
      <c r="T21" s="191"/>
      <c r="U21" s="192"/>
      <c r="V21" s="191"/>
      <c r="W21" s="191"/>
      <c r="X21" s="195"/>
      <c r="Y21" s="38">
        <f t="shared" si="4"/>
        <v>0</v>
      </c>
      <c r="Z21" s="17">
        <f t="shared" si="5"/>
        <v>0</v>
      </c>
      <c r="AA21" s="199">
        <f t="shared" si="6"/>
        <v>0</v>
      </c>
      <c r="AB21" s="38">
        <f t="shared" si="2"/>
        <v>0</v>
      </c>
      <c r="AC21" s="17">
        <f t="shared" si="1"/>
        <v>0</v>
      </c>
      <c r="AD21" s="18">
        <f t="shared" si="3"/>
        <v>0</v>
      </c>
      <c r="AE21" s="25"/>
      <c r="AF21" s="25"/>
      <c r="AG21" s="25"/>
      <c r="AH21" s="25"/>
    </row>
    <row r="22" spans="1:35" s="4" customFormat="1" ht="15.75" thickBot="1">
      <c r="A22" s="152" t="s">
        <v>26</v>
      </c>
      <c r="B22" s="152" t="s">
        <v>27</v>
      </c>
      <c r="C22" s="153"/>
      <c r="D22" s="55">
        <v>215160936.02</v>
      </c>
      <c r="E22" s="55">
        <v>184408088.69</v>
      </c>
      <c r="F22" s="154">
        <v>181852789.44</v>
      </c>
      <c r="G22" s="41">
        <v>1645200</v>
      </c>
      <c r="H22" s="41">
        <v>1585200</v>
      </c>
      <c r="I22" s="41">
        <v>1524200</v>
      </c>
      <c r="J22" s="55">
        <v>6199401.71</v>
      </c>
      <c r="K22" s="55">
        <v>8763608</v>
      </c>
      <c r="L22" s="55">
        <v>11733608</v>
      </c>
      <c r="M22" s="41">
        <v>1182000</v>
      </c>
      <c r="N22" s="41">
        <v>1205000</v>
      </c>
      <c r="O22" s="41">
        <v>1223000</v>
      </c>
      <c r="P22" s="55">
        <v>904000</v>
      </c>
      <c r="Q22" s="55">
        <v>917000</v>
      </c>
      <c r="R22" s="55">
        <v>931000</v>
      </c>
      <c r="S22" s="55">
        <v>961841.9</v>
      </c>
      <c r="T22" s="55">
        <v>939000</v>
      </c>
      <c r="U22" s="154">
        <v>946000</v>
      </c>
      <c r="V22" s="55">
        <v>1510000</v>
      </c>
      <c r="W22" s="55">
        <v>1527000</v>
      </c>
      <c r="X22" s="141">
        <v>1549000</v>
      </c>
      <c r="Y22" s="211">
        <f t="shared" si="4"/>
        <v>12402443.610000001</v>
      </c>
      <c r="Z22" s="190">
        <f t="shared" si="5"/>
        <v>14936808</v>
      </c>
      <c r="AA22" s="216">
        <f t="shared" si="6"/>
        <v>17906808</v>
      </c>
      <c r="AB22" s="211">
        <v>216547879.63</v>
      </c>
      <c r="AC22" s="212">
        <v>193129396.69</v>
      </c>
      <c r="AD22" s="219">
        <v>193544097.44</v>
      </c>
      <c r="AE22" s="25"/>
      <c r="AF22" s="25"/>
      <c r="AG22" s="25">
        <v>10532314</v>
      </c>
      <c r="AH22" s="25">
        <v>6091871</v>
      </c>
      <c r="AI22" s="99"/>
    </row>
    <row r="23" spans="1:34" ht="20.25" customHeight="1" thickBot="1">
      <c r="A23" s="155"/>
      <c r="B23" s="75"/>
      <c r="C23" s="156"/>
      <c r="D23" s="45"/>
      <c r="E23" s="46"/>
      <c r="F23" s="4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51"/>
      <c r="Z23" s="34"/>
      <c r="AA23" s="34"/>
      <c r="AB23" s="220"/>
      <c r="AC23" s="143"/>
      <c r="AD23" s="221"/>
      <c r="AE23" s="25"/>
      <c r="AF23" s="25"/>
      <c r="AG23" s="25"/>
      <c r="AH23" s="25"/>
    </row>
    <row r="24" spans="1:34" s="4" customFormat="1" ht="21.75" customHeight="1" thickBot="1">
      <c r="A24" s="185"/>
      <c r="B24" s="179" t="s">
        <v>28</v>
      </c>
      <c r="C24" s="186"/>
      <c r="D24" s="187">
        <f aca="true" t="shared" si="7" ref="D24:AD24">D6+D22</f>
        <v>292117056.02</v>
      </c>
      <c r="E24" s="187">
        <f t="shared" si="7"/>
        <v>283337465.69</v>
      </c>
      <c r="F24" s="187">
        <f t="shared" si="7"/>
        <v>289276045.44</v>
      </c>
      <c r="G24" s="187">
        <f t="shared" si="7"/>
        <v>9328200</v>
      </c>
      <c r="H24" s="187">
        <f t="shared" si="7"/>
        <v>8969200</v>
      </c>
      <c r="I24" s="187">
        <f t="shared" si="7"/>
        <v>9171700</v>
      </c>
      <c r="J24" s="187">
        <f t="shared" si="7"/>
        <v>20980701.71</v>
      </c>
      <c r="K24" s="187">
        <f t="shared" si="7"/>
        <v>24425908</v>
      </c>
      <c r="L24" s="187">
        <f t="shared" si="7"/>
        <v>28029908</v>
      </c>
      <c r="M24" s="187">
        <f t="shared" si="7"/>
        <v>2207700</v>
      </c>
      <c r="N24" s="187">
        <f t="shared" si="7"/>
        <v>1811000</v>
      </c>
      <c r="O24" s="187">
        <f t="shared" si="7"/>
        <v>1836500</v>
      </c>
      <c r="P24" s="187">
        <f t="shared" si="7"/>
        <v>1891200</v>
      </c>
      <c r="Q24" s="187">
        <f t="shared" si="7"/>
        <v>1798000</v>
      </c>
      <c r="R24" s="187">
        <f t="shared" si="7"/>
        <v>1788200</v>
      </c>
      <c r="S24" s="187">
        <f t="shared" si="7"/>
        <v>2012104.9</v>
      </c>
      <c r="T24" s="187">
        <f t="shared" si="7"/>
        <v>1647000</v>
      </c>
      <c r="U24" s="187">
        <f t="shared" si="7"/>
        <v>1673100</v>
      </c>
      <c r="V24" s="187">
        <f t="shared" si="7"/>
        <v>2629400</v>
      </c>
      <c r="W24" s="187">
        <f t="shared" si="7"/>
        <v>2348900</v>
      </c>
      <c r="X24" s="196">
        <f t="shared" si="7"/>
        <v>2383800</v>
      </c>
      <c r="Y24" s="208">
        <f t="shared" si="7"/>
        <v>39049306.61</v>
      </c>
      <c r="Z24" s="187">
        <f t="shared" si="7"/>
        <v>41000008</v>
      </c>
      <c r="AA24" s="196">
        <f t="shared" si="7"/>
        <v>44883208</v>
      </c>
      <c r="AB24" s="222">
        <f t="shared" si="7"/>
        <v>320150862.63</v>
      </c>
      <c r="AC24" s="213">
        <f t="shared" si="7"/>
        <v>318121973.69</v>
      </c>
      <c r="AD24" s="214">
        <f t="shared" si="7"/>
        <v>327943753.44</v>
      </c>
      <c r="AE24" s="25"/>
      <c r="AF24" s="25"/>
      <c r="AG24" s="25"/>
      <c r="AH24" s="25"/>
    </row>
    <row r="25" spans="1:34" ht="25.5" customHeight="1" hidden="1" thickBot="1">
      <c r="A25" s="2"/>
      <c r="B25" s="179"/>
      <c r="C25" s="180"/>
      <c r="D25" s="181"/>
      <c r="E25" s="181"/>
      <c r="F25" s="181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97"/>
      <c r="Y25" s="209"/>
      <c r="Z25" s="182"/>
      <c r="AA25" s="197"/>
      <c r="AB25" s="223"/>
      <c r="AC25" s="183"/>
      <c r="AD25" s="184"/>
      <c r="AE25" s="25"/>
      <c r="AF25" s="25"/>
      <c r="AG25" s="25"/>
      <c r="AH25" s="25"/>
    </row>
    <row r="26" spans="1:34" ht="22.5" customHeight="1">
      <c r="A26" s="174" t="s">
        <v>88</v>
      </c>
      <c r="B26" s="175" t="s">
        <v>89</v>
      </c>
      <c r="C26" s="176"/>
      <c r="D26" s="177">
        <f>SUM(D27:D34)</f>
        <v>38786555.86</v>
      </c>
      <c r="E26" s="177">
        <f>SUM(E27:E34)</f>
        <v>38075150</v>
      </c>
      <c r="F26" s="177">
        <f>SUM(F27:F34)</f>
        <v>41408773</v>
      </c>
      <c r="G26" s="177">
        <f aca="true" t="shared" si="8" ref="G26:U26">G27+G31+G32+G33+G34</f>
        <v>2372708</v>
      </c>
      <c r="H26" s="177">
        <f t="shared" si="8"/>
        <v>2627961</v>
      </c>
      <c r="I26" s="177">
        <f t="shared" si="8"/>
        <v>2867249</v>
      </c>
      <c r="J26" s="177">
        <f>J27+J31+J32+J33+J34</f>
        <v>364243.08</v>
      </c>
      <c r="K26" s="177">
        <v>755798.08</v>
      </c>
      <c r="L26" s="177">
        <v>1179048.08</v>
      </c>
      <c r="M26" s="177">
        <f t="shared" si="8"/>
        <v>1610648</v>
      </c>
      <c r="N26" s="177">
        <f t="shared" si="8"/>
        <v>1554748</v>
      </c>
      <c r="O26" s="177">
        <f t="shared" si="8"/>
        <v>1580248</v>
      </c>
      <c r="P26" s="177">
        <f t="shared" si="8"/>
        <v>1651472</v>
      </c>
      <c r="Q26" s="177">
        <f t="shared" si="8"/>
        <v>1629008</v>
      </c>
      <c r="R26" s="177">
        <f t="shared" si="8"/>
        <v>1653418</v>
      </c>
      <c r="S26" s="177">
        <f t="shared" si="8"/>
        <v>1632154</v>
      </c>
      <c r="T26" s="177">
        <f t="shared" si="8"/>
        <v>1584000</v>
      </c>
      <c r="U26" s="177">
        <f t="shared" si="8"/>
        <v>1610100</v>
      </c>
      <c r="V26" s="177">
        <f>V27+V31+V32+V33+V34</f>
        <v>1918600</v>
      </c>
      <c r="W26" s="177">
        <f>W27+W31+W32+W33+W34</f>
        <v>1919100</v>
      </c>
      <c r="X26" s="198">
        <f>X27+X31+X32+X33+X34</f>
        <v>1954000</v>
      </c>
      <c r="Y26" s="210">
        <f>G26+J26+M26+P26+S26+V26</f>
        <v>9549825.08</v>
      </c>
      <c r="Z26" s="178">
        <f>H26+K26+N26+Q26+T26+W26</f>
        <v>10070615.08</v>
      </c>
      <c r="AA26" s="217">
        <f>I26+L26+O26+R26+U26+X26</f>
        <v>10844063.08</v>
      </c>
      <c r="AB26" s="113">
        <f>SUM(AB27:AB34)</f>
        <v>48293880.94</v>
      </c>
      <c r="AC26" s="205">
        <f aca="true" t="shared" si="9" ref="AC26:AH26">SUM(AC27:AC34)</f>
        <v>48103265.08</v>
      </c>
      <c r="AD26" s="224">
        <f t="shared" si="9"/>
        <v>52210336.08</v>
      </c>
      <c r="AE26" s="205">
        <f t="shared" si="9"/>
        <v>0</v>
      </c>
      <c r="AF26" s="205">
        <f t="shared" si="9"/>
        <v>0</v>
      </c>
      <c r="AG26" s="205">
        <f t="shared" si="9"/>
        <v>42500</v>
      </c>
      <c r="AH26" s="205">
        <f t="shared" si="9"/>
        <v>42500</v>
      </c>
    </row>
    <row r="27" spans="1:34" ht="51">
      <c r="A27" s="164" t="s">
        <v>82</v>
      </c>
      <c r="B27" s="88" t="s">
        <v>67</v>
      </c>
      <c r="C27" s="145"/>
      <c r="D27" s="17">
        <v>19769867</v>
      </c>
      <c r="E27" s="17">
        <v>18534441</v>
      </c>
      <c r="F27" s="17">
        <v>18606779</v>
      </c>
      <c r="G27" s="17">
        <v>2344008</v>
      </c>
      <c r="H27" s="17">
        <v>2366056</v>
      </c>
      <c r="I27" s="17">
        <v>2390091</v>
      </c>
      <c r="J27" s="17"/>
      <c r="K27" s="17"/>
      <c r="L27" s="17"/>
      <c r="M27" s="17">
        <v>1597148</v>
      </c>
      <c r="N27" s="17">
        <v>1495973</v>
      </c>
      <c r="O27" s="17">
        <v>1474923</v>
      </c>
      <c r="P27" s="17">
        <v>1636972</v>
      </c>
      <c r="Q27" s="17">
        <v>1569558</v>
      </c>
      <c r="R27" s="17">
        <v>1552518</v>
      </c>
      <c r="S27" s="17">
        <v>1618654</v>
      </c>
      <c r="T27" s="17">
        <v>1534325</v>
      </c>
      <c r="U27" s="17">
        <v>1517945</v>
      </c>
      <c r="V27" s="17">
        <v>1904100</v>
      </c>
      <c r="W27" s="17">
        <v>1851877</v>
      </c>
      <c r="X27" s="199">
        <v>1826310</v>
      </c>
      <c r="Y27" s="38">
        <f aca="true" t="shared" si="10" ref="Y27:Y69">G27+J27+M27+P27+S27+V27</f>
        <v>9100882</v>
      </c>
      <c r="Z27" s="17">
        <f aca="true" t="shared" si="11" ref="Z27:Z69">H27+K27+N27+Q27+T27+W27</f>
        <v>8817789</v>
      </c>
      <c r="AA27" s="199">
        <f aca="true" t="shared" si="12" ref="AA27:AA69">I27+L27+O27+R27+U27+X27</f>
        <v>8761787</v>
      </c>
      <c r="AB27" s="38">
        <f>Y27+D27</f>
        <v>28870749</v>
      </c>
      <c r="AC27" s="17">
        <f>Z27+E27</f>
        <v>27352230</v>
      </c>
      <c r="AD27" s="18">
        <f>AA27+F27</f>
        <v>27368566</v>
      </c>
      <c r="AE27" s="25"/>
      <c r="AF27" s="25"/>
      <c r="AG27" s="25"/>
      <c r="AH27" s="25"/>
    </row>
    <row r="28" spans="1:34" ht="25.5" hidden="1">
      <c r="A28" s="165">
        <v>120</v>
      </c>
      <c r="B28" s="90" t="s">
        <v>83</v>
      </c>
      <c r="C28" s="145"/>
      <c r="D28" s="17"/>
      <c r="E28" s="17"/>
      <c r="F28" s="17"/>
      <c r="G28" s="17" t="e">
        <f>#REF!+#REF!+#REF!+#REF!+A28+D28</f>
        <v>#REF!</v>
      </c>
      <c r="H28" s="17" t="e">
        <f>#REF!+#REF!+#REF!+#REF!+B28+E28</f>
        <v>#REF!</v>
      </c>
      <c r="I28" s="17" t="e">
        <f>#REF!+#REF!+#REF!+#REF!+C28+F28</f>
        <v>#REF!</v>
      </c>
      <c r="J28" s="17"/>
      <c r="K28" s="17"/>
      <c r="L28" s="17"/>
      <c r="M28" s="17" t="e">
        <f>#REF!+#REF!+A28+D28+G28+J28</f>
        <v>#REF!</v>
      </c>
      <c r="N28" s="17" t="e">
        <f>#REF!+#REF!+B28+E28+H28+K28</f>
        <v>#REF!</v>
      </c>
      <c r="O28" s="17" t="e">
        <f>#REF!+#REF!+C28+F28+I28+L28</f>
        <v>#REF!</v>
      </c>
      <c r="P28" s="17" t="e">
        <f>#REF!+A28+D28+G28+J28+M28</f>
        <v>#REF!</v>
      </c>
      <c r="Q28" s="17" t="e">
        <f>#REF!+B28+E28+H28+K28+N28</f>
        <v>#REF!</v>
      </c>
      <c r="R28" s="17" t="e">
        <f>#REF!+C28+F28+I28+L28+O28</f>
        <v>#REF!</v>
      </c>
      <c r="S28" s="17"/>
      <c r="T28" s="17"/>
      <c r="U28" s="17"/>
      <c r="V28" s="17"/>
      <c r="W28" s="17"/>
      <c r="X28" s="199"/>
      <c r="Y28" s="38"/>
      <c r="Z28" s="17"/>
      <c r="AA28" s="199"/>
      <c r="AB28" s="38">
        <f>Y28+D28</f>
        <v>0</v>
      </c>
      <c r="AC28" s="17"/>
      <c r="AD28" s="18"/>
      <c r="AE28" s="25"/>
      <c r="AF28" s="25"/>
      <c r="AG28" s="25"/>
      <c r="AH28" s="25"/>
    </row>
    <row r="29" spans="1:34" ht="25.5" hidden="1">
      <c r="A29" s="165">
        <v>240</v>
      </c>
      <c r="B29" s="90" t="s">
        <v>85</v>
      </c>
      <c r="C29" s="145"/>
      <c r="D29" s="148"/>
      <c r="E29" s="148"/>
      <c r="F29" s="30"/>
      <c r="G29" s="17" t="e">
        <f>#REF!+#REF!+#REF!+#REF!+A29+D29</f>
        <v>#REF!</v>
      </c>
      <c r="H29" s="17" t="e">
        <f>#REF!+#REF!+#REF!+#REF!+B29+E29</f>
        <v>#REF!</v>
      </c>
      <c r="I29" s="17" t="e">
        <f>#REF!+#REF!+#REF!+#REF!+C29+F29</f>
        <v>#REF!</v>
      </c>
      <c r="J29" s="17"/>
      <c r="K29" s="17"/>
      <c r="L29" s="17"/>
      <c r="M29" s="17" t="e">
        <f>#REF!+#REF!+A29+D29+G29+J29</f>
        <v>#REF!</v>
      </c>
      <c r="N29" s="17" t="e">
        <f>#REF!+#REF!+B29+E29+H29+K29</f>
        <v>#REF!</v>
      </c>
      <c r="O29" s="17" t="e">
        <f>#REF!+#REF!+C29+F29+I29+L29</f>
        <v>#REF!</v>
      </c>
      <c r="P29" s="17" t="e">
        <f>#REF!+A29+D29+G29+J29+M29</f>
        <v>#REF!</v>
      </c>
      <c r="Q29" s="17" t="e">
        <f>#REF!+B29+E29+H29+K29+N29</f>
        <v>#REF!</v>
      </c>
      <c r="R29" s="17" t="e">
        <f>#REF!+C29+F29+I29+L29+O29</f>
        <v>#REF!</v>
      </c>
      <c r="S29" s="191"/>
      <c r="T29" s="191"/>
      <c r="U29" s="192"/>
      <c r="V29" s="191"/>
      <c r="W29" s="191"/>
      <c r="X29" s="195"/>
      <c r="Y29" s="38"/>
      <c r="Z29" s="17"/>
      <c r="AA29" s="199"/>
      <c r="AB29" s="38">
        <f>Y29+D29</f>
        <v>0</v>
      </c>
      <c r="AC29" s="17"/>
      <c r="AD29" s="18"/>
      <c r="AE29" s="25"/>
      <c r="AF29" s="25"/>
      <c r="AG29" s="25"/>
      <c r="AH29" s="25"/>
    </row>
    <row r="30" spans="1:34" ht="15" hidden="1">
      <c r="A30" s="165">
        <v>850</v>
      </c>
      <c r="B30" s="90" t="s">
        <v>84</v>
      </c>
      <c r="C30" s="145"/>
      <c r="D30" s="17"/>
      <c r="E30" s="17"/>
      <c r="F30" s="17"/>
      <c r="G30" s="17" t="e">
        <f>#REF!+#REF!+#REF!+#REF!+A30+D30</f>
        <v>#REF!</v>
      </c>
      <c r="H30" s="17" t="e">
        <f>#REF!+#REF!+#REF!+#REF!+B30+E30</f>
        <v>#REF!</v>
      </c>
      <c r="I30" s="17" t="e">
        <f>#REF!+#REF!+#REF!+#REF!+C30+F30</f>
        <v>#REF!</v>
      </c>
      <c r="J30" s="17"/>
      <c r="K30" s="17"/>
      <c r="L30" s="17"/>
      <c r="M30" s="17" t="e">
        <f>#REF!+#REF!+A30+D30+G30+J30</f>
        <v>#REF!</v>
      </c>
      <c r="N30" s="17" t="e">
        <f>#REF!+#REF!+B30+E30+H30+K30</f>
        <v>#REF!</v>
      </c>
      <c r="O30" s="17" t="e">
        <f>#REF!+#REF!+C30+F30+I30+L30</f>
        <v>#REF!</v>
      </c>
      <c r="P30" s="17" t="e">
        <f>#REF!+A30+D30+G30+J30+M30</f>
        <v>#REF!</v>
      </c>
      <c r="Q30" s="17" t="e">
        <f>#REF!+B30+E30+H30+K30+N30</f>
        <v>#REF!</v>
      </c>
      <c r="R30" s="17" t="e">
        <f>#REF!+C30+F30+I30+L30+O30</f>
        <v>#REF!</v>
      </c>
      <c r="S30" s="17"/>
      <c r="T30" s="17"/>
      <c r="U30" s="17"/>
      <c r="V30" s="17"/>
      <c r="W30" s="17"/>
      <c r="X30" s="199"/>
      <c r="Y30" s="38"/>
      <c r="Z30" s="17"/>
      <c r="AA30" s="199"/>
      <c r="AB30" s="38">
        <f>Y30+D30</f>
        <v>0</v>
      </c>
      <c r="AC30" s="17"/>
      <c r="AD30" s="18"/>
      <c r="AE30" s="25"/>
      <c r="AF30" s="25"/>
      <c r="AG30" s="25"/>
      <c r="AH30" s="25"/>
    </row>
    <row r="31" spans="1:34" ht="15">
      <c r="A31" s="164" t="s">
        <v>86</v>
      </c>
      <c r="B31" s="88" t="s">
        <v>87</v>
      </c>
      <c r="C31" s="145"/>
      <c r="D31" s="17">
        <v>4200</v>
      </c>
      <c r="E31" s="17">
        <v>4360</v>
      </c>
      <c r="F31" s="17">
        <v>38869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99"/>
      <c r="Y31" s="38">
        <f t="shared" si="10"/>
        <v>0</v>
      </c>
      <c r="Z31" s="17">
        <f t="shared" si="11"/>
        <v>0</v>
      </c>
      <c r="AA31" s="199">
        <f t="shared" si="12"/>
        <v>0</v>
      </c>
      <c r="AB31" s="38">
        <f>Y31+D31</f>
        <v>4200</v>
      </c>
      <c r="AC31" s="17">
        <f>Z31+E31</f>
        <v>4360</v>
      </c>
      <c r="AD31" s="18">
        <f>AA31+F31</f>
        <v>38869</v>
      </c>
      <c r="AE31" s="25"/>
      <c r="AF31" s="25"/>
      <c r="AG31" s="25"/>
      <c r="AH31" s="25"/>
    </row>
    <row r="32" spans="1:34" ht="38.25">
      <c r="A32" s="164" t="s">
        <v>64</v>
      </c>
      <c r="B32" s="88" t="s">
        <v>68</v>
      </c>
      <c r="C32" s="145"/>
      <c r="D32" s="17">
        <v>13236420.86</v>
      </c>
      <c r="E32" s="17">
        <v>11195577</v>
      </c>
      <c r="F32" s="17">
        <v>11210572</v>
      </c>
      <c r="G32" s="17">
        <v>7500</v>
      </c>
      <c r="H32" s="17">
        <v>7500</v>
      </c>
      <c r="I32" s="17">
        <v>7500</v>
      </c>
      <c r="J32" s="17">
        <v>5000</v>
      </c>
      <c r="K32" s="17">
        <v>5000</v>
      </c>
      <c r="L32" s="17">
        <v>5000</v>
      </c>
      <c r="M32" s="17">
        <v>7500</v>
      </c>
      <c r="N32" s="17">
        <v>7500</v>
      </c>
      <c r="O32" s="17">
        <v>7500</v>
      </c>
      <c r="P32" s="17">
        <v>7500</v>
      </c>
      <c r="Q32" s="17">
        <v>7500</v>
      </c>
      <c r="R32" s="17">
        <v>7500</v>
      </c>
      <c r="S32" s="17">
        <v>7500</v>
      </c>
      <c r="T32" s="17">
        <v>7500</v>
      </c>
      <c r="U32" s="17">
        <v>7500</v>
      </c>
      <c r="V32" s="17">
        <v>7500</v>
      </c>
      <c r="W32" s="17">
        <v>7500</v>
      </c>
      <c r="X32" s="199">
        <v>7500</v>
      </c>
      <c r="Y32" s="38">
        <f t="shared" si="10"/>
        <v>42500</v>
      </c>
      <c r="Z32" s="17">
        <f t="shared" si="11"/>
        <v>42500</v>
      </c>
      <c r="AA32" s="199">
        <f t="shared" si="12"/>
        <v>42500</v>
      </c>
      <c r="AB32" s="38">
        <v>13236420.86</v>
      </c>
      <c r="AC32" s="17">
        <v>11195577</v>
      </c>
      <c r="AD32" s="18">
        <v>11210572</v>
      </c>
      <c r="AE32" s="25"/>
      <c r="AF32" s="25"/>
      <c r="AG32" s="25">
        <v>42500</v>
      </c>
      <c r="AH32" s="25">
        <v>42500</v>
      </c>
    </row>
    <row r="33" spans="1:34" ht="15">
      <c r="A33" s="164" t="s">
        <v>72</v>
      </c>
      <c r="B33" s="88" t="s">
        <v>73</v>
      </c>
      <c r="C33" s="145"/>
      <c r="D33" s="17">
        <v>20000</v>
      </c>
      <c r="E33" s="17">
        <v>11000</v>
      </c>
      <c r="F33" s="17">
        <v>19000</v>
      </c>
      <c r="G33" s="17">
        <v>10000</v>
      </c>
      <c r="H33" s="17">
        <v>10000</v>
      </c>
      <c r="I33" s="17">
        <v>10000</v>
      </c>
      <c r="J33" s="17">
        <v>5000</v>
      </c>
      <c r="K33" s="17">
        <v>5000</v>
      </c>
      <c r="L33" s="17">
        <v>5000</v>
      </c>
      <c r="M33" s="17">
        <v>1000</v>
      </c>
      <c r="N33" s="17">
        <v>1000</v>
      </c>
      <c r="O33" s="17">
        <v>1000</v>
      </c>
      <c r="P33" s="17">
        <v>1000</v>
      </c>
      <c r="Q33" s="17">
        <v>1000</v>
      </c>
      <c r="R33" s="17">
        <v>1000</v>
      </c>
      <c r="S33" s="17">
        <v>1000</v>
      </c>
      <c r="T33" s="17">
        <v>1000</v>
      </c>
      <c r="U33" s="17">
        <v>1000</v>
      </c>
      <c r="V33" s="17">
        <v>1000</v>
      </c>
      <c r="W33" s="17">
        <v>1000</v>
      </c>
      <c r="X33" s="199">
        <v>1000</v>
      </c>
      <c r="Y33" s="38">
        <f t="shared" si="10"/>
        <v>19000</v>
      </c>
      <c r="Z33" s="17">
        <f t="shared" si="11"/>
        <v>19000</v>
      </c>
      <c r="AA33" s="199">
        <f t="shared" si="12"/>
        <v>19000</v>
      </c>
      <c r="AB33" s="38">
        <f>Y33+D33</f>
        <v>39000</v>
      </c>
      <c r="AC33" s="21">
        <f>E33+Z33</f>
        <v>30000</v>
      </c>
      <c r="AD33" s="225">
        <f>F33+AA33</f>
        <v>38000</v>
      </c>
      <c r="AE33" s="25"/>
      <c r="AF33" s="25"/>
      <c r="AG33" s="25"/>
      <c r="AH33" s="25"/>
    </row>
    <row r="34" spans="1:34" ht="15">
      <c r="A34" s="164" t="s">
        <v>70</v>
      </c>
      <c r="B34" s="88" t="s">
        <v>71</v>
      </c>
      <c r="C34" s="145"/>
      <c r="D34" s="17">
        <v>5756068</v>
      </c>
      <c r="E34" s="17">
        <v>8329772</v>
      </c>
      <c r="F34" s="166">
        <v>11533553</v>
      </c>
      <c r="G34" s="17">
        <v>11200</v>
      </c>
      <c r="H34" s="17">
        <v>244405</v>
      </c>
      <c r="I34" s="17">
        <v>459658</v>
      </c>
      <c r="J34" s="17">
        <v>354243.08</v>
      </c>
      <c r="K34" s="17">
        <v>745798.08</v>
      </c>
      <c r="L34" s="17">
        <v>1169048.08</v>
      </c>
      <c r="M34" s="17">
        <v>5000</v>
      </c>
      <c r="N34" s="17">
        <v>50275</v>
      </c>
      <c r="O34" s="17">
        <v>96825</v>
      </c>
      <c r="P34" s="17">
        <v>6000</v>
      </c>
      <c r="Q34" s="17">
        <v>50950</v>
      </c>
      <c r="R34" s="17">
        <v>92400</v>
      </c>
      <c r="S34" s="17">
        <v>5000</v>
      </c>
      <c r="T34" s="17">
        <v>41175</v>
      </c>
      <c r="U34" s="166">
        <v>83655</v>
      </c>
      <c r="V34" s="17">
        <v>6000</v>
      </c>
      <c r="W34" s="17">
        <v>58723</v>
      </c>
      <c r="X34" s="200">
        <v>119190</v>
      </c>
      <c r="Y34" s="38">
        <f t="shared" si="10"/>
        <v>387443.08</v>
      </c>
      <c r="Z34" s="17">
        <f t="shared" si="11"/>
        <v>1191326.08</v>
      </c>
      <c r="AA34" s="199">
        <f t="shared" si="12"/>
        <v>2020776.08</v>
      </c>
      <c r="AB34" s="38">
        <f>Y34+D34</f>
        <v>6143511.08</v>
      </c>
      <c r="AC34" s="21">
        <f>Z34+E34</f>
        <v>9521098.08</v>
      </c>
      <c r="AD34" s="225">
        <f>AA34+F34</f>
        <v>13554329.08</v>
      </c>
      <c r="AE34" s="25"/>
      <c r="AF34" s="25"/>
      <c r="AG34" s="25"/>
      <c r="AH34" s="25"/>
    </row>
    <row r="35" spans="1:34" ht="15">
      <c r="A35" s="162" t="s">
        <v>90</v>
      </c>
      <c r="B35" s="94" t="s">
        <v>91</v>
      </c>
      <c r="C35" s="167"/>
      <c r="D35" s="115">
        <f>D36</f>
        <v>0</v>
      </c>
      <c r="E35" s="115">
        <f>E36</f>
        <v>0</v>
      </c>
      <c r="F35" s="115">
        <f>F36</f>
        <v>0</v>
      </c>
      <c r="G35" s="115">
        <f aca="true" t="shared" si="13" ref="G35:M35">G36</f>
        <v>0</v>
      </c>
      <c r="H35" s="115">
        <f t="shared" si="13"/>
        <v>0</v>
      </c>
      <c r="I35" s="115">
        <f t="shared" si="13"/>
        <v>0</v>
      </c>
      <c r="J35" s="115">
        <f t="shared" si="13"/>
        <v>0</v>
      </c>
      <c r="K35" s="115">
        <f t="shared" si="13"/>
        <v>0</v>
      </c>
      <c r="L35" s="115">
        <f t="shared" si="13"/>
        <v>0</v>
      </c>
      <c r="M35" s="115">
        <f t="shared" si="13"/>
        <v>0</v>
      </c>
      <c r="N35" s="115">
        <f aca="true" t="shared" si="14" ref="N35:U35">N36</f>
        <v>0</v>
      </c>
      <c r="O35" s="115">
        <f t="shared" si="14"/>
        <v>0</v>
      </c>
      <c r="P35" s="115">
        <f t="shared" si="14"/>
        <v>0</v>
      </c>
      <c r="Q35" s="115">
        <f t="shared" si="14"/>
        <v>0</v>
      </c>
      <c r="R35" s="115">
        <f t="shared" si="14"/>
        <v>0</v>
      </c>
      <c r="S35" s="115">
        <f t="shared" si="14"/>
        <v>0</v>
      </c>
      <c r="T35" s="115">
        <f t="shared" si="14"/>
        <v>0</v>
      </c>
      <c r="U35" s="115">
        <f t="shared" si="14"/>
        <v>0</v>
      </c>
      <c r="V35" s="115">
        <f>V36</f>
        <v>0</v>
      </c>
      <c r="W35" s="115">
        <f>W36</f>
        <v>0</v>
      </c>
      <c r="X35" s="201">
        <f>X36</f>
        <v>0</v>
      </c>
      <c r="Y35" s="114">
        <f t="shared" si="10"/>
        <v>0</v>
      </c>
      <c r="Z35" s="115">
        <f t="shared" si="11"/>
        <v>0</v>
      </c>
      <c r="AA35" s="201">
        <f t="shared" si="12"/>
        <v>0</v>
      </c>
      <c r="AB35" s="114">
        <f>AB36</f>
        <v>0</v>
      </c>
      <c r="AC35" s="118">
        <f>AC36</f>
        <v>0</v>
      </c>
      <c r="AD35" s="226">
        <f>AD36</f>
        <v>0</v>
      </c>
      <c r="AE35" s="25"/>
      <c r="AF35" s="25"/>
      <c r="AG35" s="25">
        <v>1321914</v>
      </c>
      <c r="AH35" s="25">
        <v>1381471</v>
      </c>
    </row>
    <row r="36" spans="1:34" ht="15">
      <c r="A36" s="164" t="s">
        <v>65</v>
      </c>
      <c r="B36" s="88" t="s">
        <v>69</v>
      </c>
      <c r="C36" s="145"/>
      <c r="D36" s="17">
        <v>0</v>
      </c>
      <c r="E36" s="17">
        <v>0</v>
      </c>
      <c r="F36" s="166"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9"/>
      <c r="Y36" s="38">
        <f t="shared" si="10"/>
        <v>0</v>
      </c>
      <c r="Z36" s="17">
        <f t="shared" si="11"/>
        <v>0</v>
      </c>
      <c r="AA36" s="199">
        <f t="shared" si="12"/>
        <v>0</v>
      </c>
      <c r="AB36" s="38"/>
      <c r="AC36" s="17"/>
      <c r="AD36" s="18"/>
      <c r="AE36" s="25"/>
      <c r="AF36" s="25"/>
      <c r="AG36" s="25">
        <v>1321914</v>
      </c>
      <c r="AH36" s="25">
        <v>1381471</v>
      </c>
    </row>
    <row r="37" spans="1:34" ht="25.5">
      <c r="A37" s="162" t="s">
        <v>92</v>
      </c>
      <c r="B37" s="94" t="s">
        <v>93</v>
      </c>
      <c r="C37" s="167"/>
      <c r="D37" s="115">
        <f>D38+D39</f>
        <v>4376256</v>
      </c>
      <c r="E37" s="115">
        <f>E38+E39</f>
        <v>3808300</v>
      </c>
      <c r="F37" s="115">
        <f>F38+F39</f>
        <v>3877200</v>
      </c>
      <c r="G37" s="115">
        <f>G38+G39</f>
        <v>4997120</v>
      </c>
      <c r="H37" s="115">
        <f aca="true" t="shared" si="15" ref="H37:R37">H38+H39</f>
        <v>4931095</v>
      </c>
      <c r="I37" s="115">
        <f t="shared" si="15"/>
        <v>4906971</v>
      </c>
      <c r="J37" s="115">
        <f>J38+J39</f>
        <v>21000</v>
      </c>
      <c r="K37" s="115">
        <f>K38+K39</f>
        <v>21000</v>
      </c>
      <c r="L37" s="115">
        <f>L38+L39</f>
        <v>21000</v>
      </c>
      <c r="M37" s="115">
        <f t="shared" si="15"/>
        <v>308000</v>
      </c>
      <c r="N37" s="115">
        <f t="shared" si="15"/>
        <v>0</v>
      </c>
      <c r="O37" s="115">
        <f t="shared" si="15"/>
        <v>0</v>
      </c>
      <c r="P37" s="115">
        <f t="shared" si="15"/>
        <v>10000</v>
      </c>
      <c r="Q37" s="115">
        <f t="shared" si="15"/>
        <v>5000</v>
      </c>
      <c r="R37" s="115">
        <f t="shared" si="15"/>
        <v>5000</v>
      </c>
      <c r="S37" s="115">
        <f aca="true" t="shared" si="16" ref="S37:X37">S38+S39</f>
        <v>20000</v>
      </c>
      <c r="T37" s="115">
        <f t="shared" si="16"/>
        <v>0</v>
      </c>
      <c r="U37" s="115">
        <f t="shared" si="16"/>
        <v>0</v>
      </c>
      <c r="V37" s="115">
        <f t="shared" si="16"/>
        <v>350800</v>
      </c>
      <c r="W37" s="115">
        <f t="shared" si="16"/>
        <v>280800</v>
      </c>
      <c r="X37" s="201">
        <f t="shared" si="16"/>
        <v>280800</v>
      </c>
      <c r="Y37" s="114">
        <f>SUM(Y38:Y39)</f>
        <v>5706920</v>
      </c>
      <c r="Z37" s="114">
        <f>SUM(Z38:Z39)</f>
        <v>5237895</v>
      </c>
      <c r="AA37" s="125">
        <f>SUM(AA38:AA39)</f>
        <v>5213771</v>
      </c>
      <c r="AB37" s="114">
        <f aca="true" t="shared" si="17" ref="AB37:AD39">Y37+D37</f>
        <v>10083176</v>
      </c>
      <c r="AC37" s="118">
        <f t="shared" si="17"/>
        <v>9046195</v>
      </c>
      <c r="AD37" s="226">
        <f t="shared" si="17"/>
        <v>9090971</v>
      </c>
      <c r="AE37" s="25"/>
      <c r="AF37" s="25"/>
      <c r="AG37" s="25"/>
      <c r="AH37" s="25"/>
    </row>
    <row r="38" spans="1:34" ht="15">
      <c r="A38" s="164" t="s">
        <v>74</v>
      </c>
      <c r="B38" s="88" t="s">
        <v>75</v>
      </c>
      <c r="C38" s="145"/>
      <c r="D38" s="17"/>
      <c r="E38" s="17"/>
      <c r="F38" s="17"/>
      <c r="G38" s="17"/>
      <c r="H38" s="17"/>
      <c r="I38" s="17"/>
      <c r="J38" s="17">
        <v>6000</v>
      </c>
      <c r="K38" s="17">
        <v>6000</v>
      </c>
      <c r="L38" s="17">
        <v>6000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99"/>
      <c r="Y38" s="38">
        <f t="shared" si="10"/>
        <v>6000</v>
      </c>
      <c r="Z38" s="17">
        <f t="shared" si="11"/>
        <v>6000</v>
      </c>
      <c r="AA38" s="199">
        <f t="shared" si="12"/>
        <v>6000</v>
      </c>
      <c r="AB38" s="38">
        <f t="shared" si="17"/>
        <v>6000</v>
      </c>
      <c r="AC38" s="17">
        <f t="shared" si="17"/>
        <v>6000</v>
      </c>
      <c r="AD38" s="18">
        <f t="shared" si="17"/>
        <v>6000</v>
      </c>
      <c r="AE38" s="25"/>
      <c r="AF38" s="25"/>
      <c r="AG38" s="25"/>
      <c r="AH38" s="25"/>
    </row>
    <row r="39" spans="1:34" ht="15">
      <c r="A39" s="164" t="s">
        <v>66</v>
      </c>
      <c r="B39" s="88" t="s">
        <v>76</v>
      </c>
      <c r="C39" s="145"/>
      <c r="D39" s="17">
        <v>4376256</v>
      </c>
      <c r="E39" s="17">
        <v>3808300</v>
      </c>
      <c r="F39" s="166">
        <v>3877200</v>
      </c>
      <c r="G39" s="17">
        <v>4997120</v>
      </c>
      <c r="H39" s="17">
        <v>4931095</v>
      </c>
      <c r="I39" s="17">
        <v>4906971</v>
      </c>
      <c r="J39" s="17">
        <v>15000</v>
      </c>
      <c r="K39" s="17">
        <v>15000</v>
      </c>
      <c r="L39" s="17">
        <v>15000</v>
      </c>
      <c r="M39" s="17">
        <v>308000</v>
      </c>
      <c r="N39" s="17"/>
      <c r="O39" s="17"/>
      <c r="P39" s="17">
        <v>10000</v>
      </c>
      <c r="Q39" s="17">
        <v>5000</v>
      </c>
      <c r="R39" s="17">
        <v>5000</v>
      </c>
      <c r="S39" s="17">
        <v>20000</v>
      </c>
      <c r="T39" s="17"/>
      <c r="U39" s="17"/>
      <c r="V39" s="17">
        <v>350800</v>
      </c>
      <c r="W39" s="17">
        <v>280800</v>
      </c>
      <c r="X39" s="200">
        <v>280800</v>
      </c>
      <c r="Y39" s="38">
        <f t="shared" si="10"/>
        <v>5700920</v>
      </c>
      <c r="Z39" s="17">
        <f t="shared" si="11"/>
        <v>5231895</v>
      </c>
      <c r="AA39" s="199">
        <f t="shared" si="12"/>
        <v>5207771</v>
      </c>
      <c r="AB39" s="38">
        <f t="shared" si="17"/>
        <v>10077176</v>
      </c>
      <c r="AC39" s="17">
        <f t="shared" si="17"/>
        <v>9040195</v>
      </c>
      <c r="AD39" s="18">
        <f t="shared" si="17"/>
        <v>9084971</v>
      </c>
      <c r="AE39" s="25"/>
      <c r="AF39" s="25"/>
      <c r="AG39" s="25"/>
      <c r="AH39" s="25"/>
    </row>
    <row r="40" spans="1:34" ht="15">
      <c r="A40" s="162" t="s">
        <v>32</v>
      </c>
      <c r="B40" s="95" t="s">
        <v>38</v>
      </c>
      <c r="C40" s="145"/>
      <c r="D40" s="102">
        <f aca="true" t="shared" si="18" ref="D40:I40">D41+D43+D44</f>
        <v>3711253.55</v>
      </c>
      <c r="E40" s="102">
        <f t="shared" si="18"/>
        <v>8227086.03</v>
      </c>
      <c r="F40" s="102">
        <f t="shared" si="18"/>
        <v>6739619.51</v>
      </c>
      <c r="G40" s="102">
        <f t="shared" si="18"/>
        <v>1128600</v>
      </c>
      <c r="H40" s="102">
        <f t="shared" si="18"/>
        <v>1151900</v>
      </c>
      <c r="I40" s="102">
        <f t="shared" si="18"/>
        <v>1158500</v>
      </c>
      <c r="J40" s="102">
        <f>J41+J42+J43+J44</f>
        <v>6978314</v>
      </c>
      <c r="K40" s="102">
        <f>K41+K42+K43+K44</f>
        <v>11325378</v>
      </c>
      <c r="L40" s="102">
        <f>L41+L42+L43+L44</f>
        <v>11341018</v>
      </c>
      <c r="M40" s="102">
        <f>M41+M42+M43+M44</f>
        <v>27800</v>
      </c>
      <c r="N40" s="102">
        <f aca="true" t="shared" si="19" ref="N40:U40">N41+N42+N43+N44</f>
        <v>0</v>
      </c>
      <c r="O40" s="102">
        <f t="shared" si="19"/>
        <v>0</v>
      </c>
      <c r="P40" s="102">
        <f t="shared" si="19"/>
        <v>20000</v>
      </c>
      <c r="Q40" s="102">
        <f t="shared" si="19"/>
        <v>0</v>
      </c>
      <c r="R40" s="102">
        <f t="shared" si="19"/>
        <v>0</v>
      </c>
      <c r="S40" s="102">
        <f t="shared" si="19"/>
        <v>42500</v>
      </c>
      <c r="T40" s="102">
        <f t="shared" si="19"/>
        <v>0</v>
      </c>
      <c r="U40" s="102">
        <f t="shared" si="19"/>
        <v>0</v>
      </c>
      <c r="V40" s="102">
        <f>V41+V42+V43+V44</f>
        <v>0</v>
      </c>
      <c r="W40" s="102">
        <f>W41+W42+W43+W44</f>
        <v>0</v>
      </c>
      <c r="X40" s="202">
        <f>X41+X42+X43+X44</f>
        <v>0</v>
      </c>
      <c r="Y40" s="100">
        <f>SUM(Y41:Y44)</f>
        <v>8197214</v>
      </c>
      <c r="Z40" s="100">
        <f>SUM(Z41:Z44)</f>
        <v>12477278</v>
      </c>
      <c r="AA40" s="218">
        <f>SUM(AA41:AA44)</f>
        <v>12499518</v>
      </c>
      <c r="AB40" s="100">
        <f>SUM(AB41:AB44)</f>
        <v>11908467.55</v>
      </c>
      <c r="AC40" s="101">
        <f>AC41+AC42+AC43+AC44</f>
        <v>20704364.03</v>
      </c>
      <c r="AD40" s="101">
        <f>AD41+AD42+AD43+AD44</f>
        <v>19239137.51</v>
      </c>
      <c r="AE40" s="25"/>
      <c r="AF40" s="25"/>
      <c r="AG40" s="25"/>
      <c r="AH40" s="25"/>
    </row>
    <row r="41" spans="1:34" ht="15">
      <c r="A41" s="164" t="s">
        <v>95</v>
      </c>
      <c r="B41" s="88" t="s">
        <v>94</v>
      </c>
      <c r="C41" s="145"/>
      <c r="D41" s="17">
        <v>63871.55</v>
      </c>
      <c r="E41" s="17">
        <v>63871.55</v>
      </c>
      <c r="F41" s="17">
        <v>63871.55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99"/>
      <c r="Y41" s="38">
        <f t="shared" si="10"/>
        <v>0</v>
      </c>
      <c r="Z41" s="17">
        <f t="shared" si="11"/>
        <v>0</v>
      </c>
      <c r="AA41" s="199">
        <f t="shared" si="12"/>
        <v>0</v>
      </c>
      <c r="AB41" s="38">
        <f aca="true" t="shared" si="20" ref="AB41:AD44">D41+Y41</f>
        <v>63871.55</v>
      </c>
      <c r="AC41" s="17">
        <f t="shared" si="20"/>
        <v>63871.55</v>
      </c>
      <c r="AD41" s="18">
        <f t="shared" si="20"/>
        <v>63871.55</v>
      </c>
      <c r="AE41" s="25"/>
      <c r="AF41" s="25"/>
      <c r="AG41" s="25"/>
      <c r="AH41" s="25"/>
    </row>
    <row r="42" spans="1:34" ht="15">
      <c r="A42" s="164" t="s">
        <v>122</v>
      </c>
      <c r="B42" s="88"/>
      <c r="C42" s="145"/>
      <c r="D42" s="17"/>
      <c r="E42" s="17"/>
      <c r="F42" s="166"/>
      <c r="G42" s="17"/>
      <c r="H42" s="17"/>
      <c r="I42" s="17"/>
      <c r="J42" s="17"/>
      <c r="K42" s="17"/>
      <c r="L42" s="17"/>
      <c r="M42" s="17">
        <v>27800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99"/>
      <c r="Y42" s="38">
        <f t="shared" si="10"/>
        <v>27800</v>
      </c>
      <c r="Z42" s="17">
        <f t="shared" si="11"/>
        <v>0</v>
      </c>
      <c r="AA42" s="199">
        <f t="shared" si="12"/>
        <v>0</v>
      </c>
      <c r="AB42" s="38">
        <f t="shared" si="20"/>
        <v>27800</v>
      </c>
      <c r="AC42" s="17">
        <f t="shared" si="20"/>
        <v>0</v>
      </c>
      <c r="AD42" s="18">
        <f t="shared" si="20"/>
        <v>0</v>
      </c>
      <c r="AE42" s="25"/>
      <c r="AF42" s="25"/>
      <c r="AG42" s="25"/>
      <c r="AH42" s="25"/>
    </row>
    <row r="43" spans="1:34" ht="15">
      <c r="A43" s="164" t="s">
        <v>96</v>
      </c>
      <c r="B43" s="88" t="s">
        <v>98</v>
      </c>
      <c r="C43" s="145"/>
      <c r="D43" s="17">
        <v>2881900</v>
      </c>
      <c r="E43" s="17">
        <v>2941700</v>
      </c>
      <c r="F43" s="166">
        <v>2958600</v>
      </c>
      <c r="G43" s="17">
        <v>1128600</v>
      </c>
      <c r="H43" s="17">
        <v>1151900</v>
      </c>
      <c r="I43" s="17">
        <v>1158500</v>
      </c>
      <c r="J43" s="17">
        <v>6678314</v>
      </c>
      <c r="K43" s="17">
        <v>11125378</v>
      </c>
      <c r="L43" s="17">
        <v>11141018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99"/>
      <c r="Y43" s="38">
        <f t="shared" si="10"/>
        <v>7806914</v>
      </c>
      <c r="Z43" s="17">
        <f t="shared" si="11"/>
        <v>12277278</v>
      </c>
      <c r="AA43" s="199">
        <f t="shared" si="12"/>
        <v>12299518</v>
      </c>
      <c r="AB43" s="38">
        <f t="shared" si="20"/>
        <v>10688814</v>
      </c>
      <c r="AC43" s="17">
        <f t="shared" si="20"/>
        <v>15218978</v>
      </c>
      <c r="AD43" s="18">
        <f t="shared" si="20"/>
        <v>15258118</v>
      </c>
      <c r="AE43" s="25"/>
      <c r="AF43" s="25"/>
      <c r="AG43" s="25"/>
      <c r="AH43" s="25"/>
    </row>
    <row r="44" spans="1:34" ht="15">
      <c r="A44" s="164" t="s">
        <v>97</v>
      </c>
      <c r="B44" s="88" t="s">
        <v>99</v>
      </c>
      <c r="C44" s="145"/>
      <c r="D44" s="17">
        <v>765482</v>
      </c>
      <c r="E44" s="17">
        <v>5221514.48</v>
      </c>
      <c r="F44" s="166">
        <v>3717147.96</v>
      </c>
      <c r="G44" s="17"/>
      <c r="H44" s="17"/>
      <c r="I44" s="17"/>
      <c r="J44" s="17">
        <v>300000</v>
      </c>
      <c r="K44" s="17">
        <v>200000</v>
      </c>
      <c r="L44" s="17">
        <v>200000</v>
      </c>
      <c r="M44" s="17"/>
      <c r="N44" s="17"/>
      <c r="O44" s="17"/>
      <c r="P44" s="17">
        <v>20000</v>
      </c>
      <c r="Q44" s="17"/>
      <c r="R44" s="17"/>
      <c r="S44" s="17">
        <v>42500</v>
      </c>
      <c r="T44" s="17"/>
      <c r="U44" s="17"/>
      <c r="V44" s="17"/>
      <c r="W44" s="17"/>
      <c r="X44" s="199"/>
      <c r="Y44" s="38">
        <f t="shared" si="10"/>
        <v>362500</v>
      </c>
      <c r="Z44" s="17">
        <f t="shared" si="11"/>
        <v>200000</v>
      </c>
      <c r="AA44" s="199">
        <f t="shared" si="12"/>
        <v>200000</v>
      </c>
      <c r="AB44" s="38">
        <f t="shared" si="20"/>
        <v>1127982</v>
      </c>
      <c r="AC44" s="17">
        <f t="shared" si="20"/>
        <v>5421514.48</v>
      </c>
      <c r="AD44" s="18">
        <f t="shared" si="20"/>
        <v>3917147.96</v>
      </c>
      <c r="AE44" s="25"/>
      <c r="AF44" s="25"/>
      <c r="AG44" s="25"/>
      <c r="AH44" s="25"/>
    </row>
    <row r="45" spans="1:34" ht="15">
      <c r="A45" s="168" t="s">
        <v>33</v>
      </c>
      <c r="B45" s="95" t="s">
        <v>39</v>
      </c>
      <c r="C45" s="167"/>
      <c r="D45" s="163">
        <f aca="true" t="shared" si="21" ref="D45:X45">SUM(D46:D49)</f>
        <v>2497218</v>
      </c>
      <c r="E45" s="163">
        <f t="shared" si="21"/>
        <v>1610947.37</v>
      </c>
      <c r="F45" s="163">
        <f t="shared" si="21"/>
        <v>3190094.74</v>
      </c>
      <c r="G45" s="163">
        <f t="shared" si="21"/>
        <v>782840</v>
      </c>
      <c r="H45" s="163">
        <f t="shared" si="21"/>
        <v>211312</v>
      </c>
      <c r="I45" s="163">
        <f t="shared" si="21"/>
        <v>192048</v>
      </c>
      <c r="J45" s="163">
        <f t="shared" si="21"/>
        <v>8438046.629999999</v>
      </c>
      <c r="K45" s="163">
        <f t="shared" si="21"/>
        <v>11744633.92</v>
      </c>
      <c r="L45" s="163">
        <f t="shared" si="21"/>
        <v>14909743.92</v>
      </c>
      <c r="M45" s="163">
        <f t="shared" si="21"/>
        <v>111200</v>
      </c>
      <c r="N45" s="163">
        <f t="shared" si="21"/>
        <v>106200</v>
      </c>
      <c r="O45" s="163">
        <f t="shared" si="21"/>
        <v>106200</v>
      </c>
      <c r="P45" s="163">
        <f t="shared" si="21"/>
        <v>115880</v>
      </c>
      <c r="Q45" s="163">
        <f t="shared" si="21"/>
        <v>70142</v>
      </c>
      <c r="R45" s="163">
        <f t="shared" si="21"/>
        <v>35932</v>
      </c>
      <c r="S45" s="163">
        <f t="shared" si="21"/>
        <v>262450.9</v>
      </c>
      <c r="T45" s="163">
        <f t="shared" si="21"/>
        <v>8000</v>
      </c>
      <c r="U45" s="163">
        <f t="shared" si="21"/>
        <v>8000</v>
      </c>
      <c r="V45" s="163">
        <f t="shared" si="21"/>
        <v>219000</v>
      </c>
      <c r="W45" s="163">
        <f t="shared" si="21"/>
        <v>8000</v>
      </c>
      <c r="X45" s="203">
        <f t="shared" si="21"/>
        <v>8000</v>
      </c>
      <c r="Y45" s="114">
        <f>SUM(Y46:Y49)</f>
        <v>9929417.530000001</v>
      </c>
      <c r="Z45" s="114">
        <f>SUM(Z46:Z49)</f>
        <v>12148287.92</v>
      </c>
      <c r="AA45" s="125">
        <f>SUM(AA46:AA49)</f>
        <v>15259923.92</v>
      </c>
      <c r="AB45" s="114">
        <f>SUM(AB46:AB49)</f>
        <v>12394635.530000001</v>
      </c>
      <c r="AC45" s="118">
        <f aca="true" t="shared" si="22" ref="AC45:AH45">SUM(AC46:AC49)</f>
        <v>13727235.29</v>
      </c>
      <c r="AD45" s="226">
        <f t="shared" si="22"/>
        <v>18418018.66</v>
      </c>
      <c r="AE45" s="118">
        <f t="shared" si="22"/>
        <v>0</v>
      </c>
      <c r="AF45" s="118">
        <f t="shared" si="22"/>
        <v>0</v>
      </c>
      <c r="AG45" s="118">
        <f t="shared" si="22"/>
        <v>32000</v>
      </c>
      <c r="AH45" s="118">
        <f t="shared" si="22"/>
        <v>32000</v>
      </c>
    </row>
    <row r="46" spans="1:34" ht="15">
      <c r="A46" s="164" t="s">
        <v>77</v>
      </c>
      <c r="B46" s="88" t="s">
        <v>78</v>
      </c>
      <c r="C46" s="145"/>
      <c r="D46" s="17">
        <v>8000</v>
      </c>
      <c r="E46" s="17">
        <v>8000</v>
      </c>
      <c r="F46" s="17">
        <v>8000</v>
      </c>
      <c r="G46" s="17">
        <v>108000</v>
      </c>
      <c r="H46" s="17">
        <v>74500</v>
      </c>
      <c r="I46" s="17">
        <v>69500</v>
      </c>
      <c r="J46" s="17">
        <v>160000</v>
      </c>
      <c r="K46" s="17">
        <v>160000</v>
      </c>
      <c r="L46" s="17">
        <v>160000</v>
      </c>
      <c r="M46" s="17">
        <v>2000</v>
      </c>
      <c r="N46" s="17">
        <v>2000</v>
      </c>
      <c r="O46" s="17">
        <v>2000</v>
      </c>
      <c r="P46" s="17">
        <v>31500</v>
      </c>
      <c r="Q46" s="17">
        <v>3700</v>
      </c>
      <c r="R46" s="17">
        <v>2350</v>
      </c>
      <c r="S46" s="17">
        <v>2000</v>
      </c>
      <c r="T46" s="17">
        <v>2000</v>
      </c>
      <c r="U46" s="17">
        <v>2000</v>
      </c>
      <c r="V46" s="17">
        <v>73000</v>
      </c>
      <c r="W46" s="17">
        <v>2000</v>
      </c>
      <c r="X46" s="199">
        <v>2000</v>
      </c>
      <c r="Y46" s="38">
        <f t="shared" si="10"/>
        <v>376500</v>
      </c>
      <c r="Z46" s="17">
        <f t="shared" si="11"/>
        <v>244200</v>
      </c>
      <c r="AA46" s="199">
        <f t="shared" si="12"/>
        <v>237850</v>
      </c>
      <c r="AB46" s="38">
        <v>376500</v>
      </c>
      <c r="AC46" s="17">
        <v>244200</v>
      </c>
      <c r="AD46" s="18">
        <v>237850</v>
      </c>
      <c r="AE46" s="25"/>
      <c r="AF46" s="25"/>
      <c r="AG46" s="25">
        <v>8000</v>
      </c>
      <c r="AH46" s="25">
        <v>8000</v>
      </c>
    </row>
    <row r="47" spans="1:34" ht="15">
      <c r="A47" s="164" t="s">
        <v>79</v>
      </c>
      <c r="B47" s="88" t="s">
        <v>100</v>
      </c>
      <c r="C47" s="145"/>
      <c r="D47" s="17">
        <v>2034515.78</v>
      </c>
      <c r="E47" s="17">
        <v>1586947.37</v>
      </c>
      <c r="F47" s="17">
        <v>3166094.74</v>
      </c>
      <c r="G47" s="17"/>
      <c r="H47" s="17"/>
      <c r="I47" s="17"/>
      <c r="J47" s="17">
        <v>3502500</v>
      </c>
      <c r="K47" s="17">
        <v>3677625</v>
      </c>
      <c r="L47" s="17">
        <v>6862760</v>
      </c>
      <c r="M47" s="17">
        <v>2000</v>
      </c>
      <c r="N47" s="17">
        <v>2000</v>
      </c>
      <c r="O47" s="17">
        <v>2000</v>
      </c>
      <c r="P47" s="17">
        <v>2000</v>
      </c>
      <c r="Q47" s="17">
        <v>2000</v>
      </c>
      <c r="R47" s="17">
        <v>2000</v>
      </c>
      <c r="S47" s="17">
        <v>2000</v>
      </c>
      <c r="T47" s="17">
        <v>2000</v>
      </c>
      <c r="U47" s="17">
        <v>2000</v>
      </c>
      <c r="V47" s="17">
        <v>2000</v>
      </c>
      <c r="W47" s="17">
        <v>2000</v>
      </c>
      <c r="X47" s="199">
        <v>2000</v>
      </c>
      <c r="Y47" s="38">
        <f t="shared" si="10"/>
        <v>3510500</v>
      </c>
      <c r="Z47" s="17">
        <f t="shared" si="11"/>
        <v>3685625</v>
      </c>
      <c r="AA47" s="199">
        <f t="shared" si="12"/>
        <v>6870760</v>
      </c>
      <c r="AB47" s="38">
        <v>5537015.78</v>
      </c>
      <c r="AC47" s="21">
        <v>5264572.37</v>
      </c>
      <c r="AD47" s="225">
        <v>10028854.74</v>
      </c>
      <c r="AE47" s="25"/>
      <c r="AF47" s="25"/>
      <c r="AG47" s="25">
        <v>8000</v>
      </c>
      <c r="AH47" s="25">
        <v>8000</v>
      </c>
    </row>
    <row r="48" spans="1:34" ht="15">
      <c r="A48" s="164" t="s">
        <v>80</v>
      </c>
      <c r="B48" s="88" t="s">
        <v>101</v>
      </c>
      <c r="C48" s="145"/>
      <c r="D48" s="17">
        <v>16000</v>
      </c>
      <c r="E48" s="17">
        <v>16000</v>
      </c>
      <c r="F48" s="17">
        <v>16000</v>
      </c>
      <c r="G48" s="17">
        <v>674840</v>
      </c>
      <c r="H48" s="17">
        <v>136812</v>
      </c>
      <c r="I48" s="17">
        <v>122548</v>
      </c>
      <c r="J48" s="17">
        <v>4775546.63</v>
      </c>
      <c r="K48" s="17">
        <v>7907008.92</v>
      </c>
      <c r="L48" s="17">
        <v>7886983.92</v>
      </c>
      <c r="M48" s="17">
        <v>107200</v>
      </c>
      <c r="N48" s="17">
        <v>102200</v>
      </c>
      <c r="O48" s="17">
        <v>102200</v>
      </c>
      <c r="P48" s="17">
        <v>82380</v>
      </c>
      <c r="Q48" s="17">
        <v>64442</v>
      </c>
      <c r="R48" s="17">
        <v>31582</v>
      </c>
      <c r="S48" s="17">
        <v>258450.9</v>
      </c>
      <c r="T48" s="17">
        <v>4000</v>
      </c>
      <c r="U48" s="17">
        <v>4000</v>
      </c>
      <c r="V48" s="17">
        <v>144000</v>
      </c>
      <c r="W48" s="17">
        <v>4000</v>
      </c>
      <c r="X48" s="199">
        <v>4000</v>
      </c>
      <c r="Y48" s="38">
        <f t="shared" si="10"/>
        <v>6042417.53</v>
      </c>
      <c r="Z48" s="17">
        <f t="shared" si="11"/>
        <v>8218462.92</v>
      </c>
      <c r="AA48" s="199">
        <f t="shared" si="12"/>
        <v>8151313.92</v>
      </c>
      <c r="AB48" s="38">
        <v>6042417.53</v>
      </c>
      <c r="AC48" s="17">
        <v>8218462.92</v>
      </c>
      <c r="AD48" s="18">
        <v>8151313.92</v>
      </c>
      <c r="AE48" s="25"/>
      <c r="AF48" s="25"/>
      <c r="AG48" s="25">
        <v>16000</v>
      </c>
      <c r="AH48" s="25">
        <v>16000</v>
      </c>
    </row>
    <row r="49" spans="1:34" ht="25.5">
      <c r="A49" s="164" t="s">
        <v>118</v>
      </c>
      <c r="B49" s="88" t="s">
        <v>129</v>
      </c>
      <c r="C49" s="145"/>
      <c r="D49" s="17">
        <v>438702.22</v>
      </c>
      <c r="E49" s="17">
        <v>0</v>
      </c>
      <c r="F49" s="17"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99"/>
      <c r="Y49" s="38">
        <f t="shared" si="10"/>
        <v>0</v>
      </c>
      <c r="Z49" s="17">
        <f t="shared" si="11"/>
        <v>0</v>
      </c>
      <c r="AA49" s="199">
        <f t="shared" si="12"/>
        <v>0</v>
      </c>
      <c r="AB49" s="38">
        <f>Y49+D49</f>
        <v>438702.22</v>
      </c>
      <c r="AC49" s="17">
        <f>Z49+E49</f>
        <v>0</v>
      </c>
      <c r="AD49" s="18">
        <f>AA49+F49</f>
        <v>0</v>
      </c>
      <c r="AE49" s="25"/>
      <c r="AF49" s="25"/>
      <c r="AG49" s="25"/>
      <c r="AH49" s="25"/>
    </row>
    <row r="50" spans="1:34" ht="15">
      <c r="A50" s="188" t="s">
        <v>136</v>
      </c>
      <c r="B50" s="106" t="s">
        <v>128</v>
      </c>
      <c r="C50" s="169"/>
      <c r="D50" s="102">
        <f>SUM(D51:D52)</f>
        <v>130830</v>
      </c>
      <c r="E50" s="102">
        <f>SUM(E51:E52)</f>
        <v>130830</v>
      </c>
      <c r="F50" s="102">
        <f>SUM(F51:F52)</f>
        <v>130830</v>
      </c>
      <c r="G50" s="102"/>
      <c r="H50" s="102"/>
      <c r="I50" s="102"/>
      <c r="J50" s="102">
        <f>SUM(J51:J52)</f>
        <v>300000</v>
      </c>
      <c r="K50" s="102">
        <f>SUM(K51:K52)</f>
        <v>500000</v>
      </c>
      <c r="L50" s="102">
        <f>SUM(L51:L52)</f>
        <v>500000</v>
      </c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202"/>
      <c r="Y50" s="100">
        <f>G50+J50+M50+P50+S50+V50</f>
        <v>300000</v>
      </c>
      <c r="Z50" s="102">
        <f>H50+K50+N50+Q50+T50+W50</f>
        <v>500000</v>
      </c>
      <c r="AA50" s="202">
        <f>I50+L50+O50+R50+U50+X50</f>
        <v>500000</v>
      </c>
      <c r="AB50" s="100">
        <f>AB51+AB52</f>
        <v>430830</v>
      </c>
      <c r="AC50" s="101">
        <f>AC51+AC52</f>
        <v>630830</v>
      </c>
      <c r="AD50" s="227">
        <f>AD51+AD52</f>
        <v>630830</v>
      </c>
      <c r="AE50" s="25"/>
      <c r="AF50" s="25"/>
      <c r="AG50" s="25"/>
      <c r="AH50" s="25"/>
    </row>
    <row r="51" spans="1:34" ht="15">
      <c r="A51" s="189" t="s">
        <v>134</v>
      </c>
      <c r="B51" s="88" t="s">
        <v>135</v>
      </c>
      <c r="C51" s="145"/>
      <c r="D51" s="17"/>
      <c r="E51" s="17"/>
      <c r="F51" s="17"/>
      <c r="G51" s="17"/>
      <c r="H51" s="17"/>
      <c r="I51" s="17"/>
      <c r="J51" s="17">
        <v>300000</v>
      </c>
      <c r="K51" s="17">
        <v>500000</v>
      </c>
      <c r="L51" s="17">
        <v>500000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99"/>
      <c r="Y51" s="38">
        <f t="shared" si="10"/>
        <v>300000</v>
      </c>
      <c r="Z51" s="17">
        <f t="shared" si="11"/>
        <v>500000</v>
      </c>
      <c r="AA51" s="199">
        <f t="shared" si="12"/>
        <v>500000</v>
      </c>
      <c r="AB51" s="38">
        <f aca="true" t="shared" si="23" ref="AB51:AD57">Y51+D51</f>
        <v>300000</v>
      </c>
      <c r="AC51" s="21">
        <f t="shared" si="23"/>
        <v>500000</v>
      </c>
      <c r="AD51" s="225">
        <f t="shared" si="23"/>
        <v>500000</v>
      </c>
      <c r="AE51" s="25"/>
      <c r="AF51" s="25"/>
      <c r="AG51" s="25"/>
      <c r="AH51" s="25"/>
    </row>
    <row r="52" spans="1:34" ht="15">
      <c r="A52" s="164" t="s">
        <v>127</v>
      </c>
      <c r="B52" s="88" t="s">
        <v>128</v>
      </c>
      <c r="C52" s="145"/>
      <c r="D52" s="17">
        <v>130830</v>
      </c>
      <c r="E52" s="17">
        <v>130830</v>
      </c>
      <c r="F52" s="17">
        <v>130830</v>
      </c>
      <c r="G52" s="17"/>
      <c r="H52" s="17"/>
      <c r="I52" s="17"/>
      <c r="J52" s="17"/>
      <c r="K52" s="17">
        <v>0</v>
      </c>
      <c r="L52" s="17">
        <v>0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99"/>
      <c r="Y52" s="38">
        <f t="shared" si="10"/>
        <v>0</v>
      </c>
      <c r="Z52" s="17">
        <f>H52+K52+N52+Q52+T52+W52</f>
        <v>0</v>
      </c>
      <c r="AA52" s="199">
        <f>I52+L52+O52+R52+U52+X52</f>
        <v>0</v>
      </c>
      <c r="AB52" s="38">
        <f t="shared" si="23"/>
        <v>130830</v>
      </c>
      <c r="AC52" s="21">
        <f t="shared" si="23"/>
        <v>130830</v>
      </c>
      <c r="AD52" s="225">
        <f t="shared" si="23"/>
        <v>130830</v>
      </c>
      <c r="AE52" s="25"/>
      <c r="AF52" s="25"/>
      <c r="AG52" s="25"/>
      <c r="AH52" s="25"/>
    </row>
    <row r="53" spans="1:34" ht="15">
      <c r="A53" s="170" t="s">
        <v>34</v>
      </c>
      <c r="B53" s="135" t="s">
        <v>40</v>
      </c>
      <c r="C53" s="169"/>
      <c r="D53" s="171">
        <f>SUM(D54:D57)</f>
        <v>184978392.03</v>
      </c>
      <c r="E53" s="171">
        <f>SUM(E54:E57)</f>
        <v>179421994.51</v>
      </c>
      <c r="F53" s="171">
        <f>SUM(F54:F57)</f>
        <v>181097101.32999998</v>
      </c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202"/>
      <c r="Y53" s="100">
        <f t="shared" si="10"/>
        <v>0</v>
      </c>
      <c r="Z53" s="102">
        <f t="shared" si="11"/>
        <v>0</v>
      </c>
      <c r="AA53" s="202">
        <f t="shared" si="12"/>
        <v>0</v>
      </c>
      <c r="AB53" s="100">
        <f t="shared" si="23"/>
        <v>184978392.03</v>
      </c>
      <c r="AC53" s="102">
        <f t="shared" si="23"/>
        <v>179421994.51</v>
      </c>
      <c r="AD53" s="103">
        <f t="shared" si="23"/>
        <v>181097101.32999998</v>
      </c>
      <c r="AE53" s="25"/>
      <c r="AF53" s="25"/>
      <c r="AG53" s="25"/>
      <c r="AH53" s="25"/>
    </row>
    <row r="54" spans="1:34" ht="15.75">
      <c r="A54" s="164" t="s">
        <v>102</v>
      </c>
      <c r="B54" s="172" t="s">
        <v>104</v>
      </c>
      <c r="C54" s="145"/>
      <c r="D54" s="17">
        <v>44881330</v>
      </c>
      <c r="E54" s="17">
        <v>43333630</v>
      </c>
      <c r="F54" s="166">
        <v>43785575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99"/>
      <c r="Y54" s="38">
        <f t="shared" si="10"/>
        <v>0</v>
      </c>
      <c r="Z54" s="17">
        <f t="shared" si="11"/>
        <v>0</v>
      </c>
      <c r="AA54" s="199">
        <f t="shared" si="12"/>
        <v>0</v>
      </c>
      <c r="AB54" s="38">
        <f t="shared" si="23"/>
        <v>44881330</v>
      </c>
      <c r="AC54" s="17">
        <f t="shared" si="23"/>
        <v>43333630</v>
      </c>
      <c r="AD54" s="18">
        <f t="shared" si="23"/>
        <v>43785575</v>
      </c>
      <c r="AE54" s="25"/>
      <c r="AF54" s="25"/>
      <c r="AG54" s="25"/>
      <c r="AH54" s="25"/>
    </row>
    <row r="55" spans="1:34" ht="15.75">
      <c r="A55" s="164" t="s">
        <v>103</v>
      </c>
      <c r="B55" s="172" t="s">
        <v>105</v>
      </c>
      <c r="C55" s="145"/>
      <c r="D55" s="17">
        <v>111660553.03</v>
      </c>
      <c r="E55" s="17">
        <v>108717408.51</v>
      </c>
      <c r="F55" s="166">
        <v>108996978.39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99"/>
      <c r="Y55" s="38">
        <f t="shared" si="10"/>
        <v>0</v>
      </c>
      <c r="Z55" s="17">
        <f t="shared" si="11"/>
        <v>0</v>
      </c>
      <c r="AA55" s="199">
        <f t="shared" si="12"/>
        <v>0</v>
      </c>
      <c r="AB55" s="38">
        <f t="shared" si="23"/>
        <v>111660553.03</v>
      </c>
      <c r="AC55" s="17">
        <f t="shared" si="23"/>
        <v>108717408.51</v>
      </c>
      <c r="AD55" s="18">
        <f t="shared" si="23"/>
        <v>108996978.39</v>
      </c>
      <c r="AE55" s="25"/>
      <c r="AF55" s="25"/>
      <c r="AG55" s="25"/>
      <c r="AH55" s="25"/>
    </row>
    <row r="56" spans="1:34" ht="15.75">
      <c r="A56" s="164" t="s">
        <v>106</v>
      </c>
      <c r="B56" s="172" t="s">
        <v>107</v>
      </c>
      <c r="C56" s="145"/>
      <c r="D56" s="17">
        <v>7911478</v>
      </c>
      <c r="E56" s="17">
        <v>8007961</v>
      </c>
      <c r="F56" s="166">
        <v>8327552.94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99"/>
      <c r="Y56" s="38">
        <f t="shared" si="10"/>
        <v>0</v>
      </c>
      <c r="Z56" s="17">
        <f t="shared" si="11"/>
        <v>0</v>
      </c>
      <c r="AA56" s="199">
        <f t="shared" si="12"/>
        <v>0</v>
      </c>
      <c r="AB56" s="38">
        <f t="shared" si="23"/>
        <v>7911478</v>
      </c>
      <c r="AC56" s="17">
        <f t="shared" si="23"/>
        <v>8007961</v>
      </c>
      <c r="AD56" s="18">
        <f t="shared" si="23"/>
        <v>8327552.94</v>
      </c>
      <c r="AE56" s="25"/>
      <c r="AF56" s="25"/>
      <c r="AG56" s="25"/>
      <c r="AH56" s="25"/>
    </row>
    <row r="57" spans="1:34" ht="15.75">
      <c r="A57" s="164" t="s">
        <v>108</v>
      </c>
      <c r="B57" s="172" t="s">
        <v>109</v>
      </c>
      <c r="C57" s="145"/>
      <c r="D57" s="17">
        <v>20525031</v>
      </c>
      <c r="E57" s="17">
        <v>19362995</v>
      </c>
      <c r="F57" s="166">
        <v>19986995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99"/>
      <c r="Y57" s="38">
        <f t="shared" si="10"/>
        <v>0</v>
      </c>
      <c r="Z57" s="17">
        <f t="shared" si="11"/>
        <v>0</v>
      </c>
      <c r="AA57" s="199">
        <f t="shared" si="12"/>
        <v>0</v>
      </c>
      <c r="AB57" s="38">
        <f t="shared" si="23"/>
        <v>20525031</v>
      </c>
      <c r="AC57" s="17">
        <f t="shared" si="23"/>
        <v>19362995</v>
      </c>
      <c r="AD57" s="18">
        <f t="shared" si="23"/>
        <v>19986995</v>
      </c>
      <c r="AE57" s="25"/>
      <c r="AF57" s="25"/>
      <c r="AG57" s="25"/>
      <c r="AH57" s="25"/>
    </row>
    <row r="58" spans="1:34" ht="25.5">
      <c r="A58" s="168" t="s">
        <v>35</v>
      </c>
      <c r="B58" s="95" t="s">
        <v>41</v>
      </c>
      <c r="C58" s="167"/>
      <c r="D58" s="163">
        <f>SUM(D59:D60)</f>
        <v>29153800.580000002</v>
      </c>
      <c r="E58" s="163">
        <f>SUM(E59:E60)</f>
        <v>18486407.78</v>
      </c>
      <c r="F58" s="163">
        <f>SUM(F59:F60)</f>
        <v>19255676.86</v>
      </c>
      <c r="G58" s="115"/>
      <c r="H58" s="115"/>
      <c r="I58" s="115"/>
      <c r="J58" s="115">
        <f>J59</f>
        <v>4800000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>
        <f>V59</f>
        <v>0</v>
      </c>
      <c r="W58" s="115"/>
      <c r="X58" s="201"/>
      <c r="Y58" s="114">
        <f t="shared" si="10"/>
        <v>4800000</v>
      </c>
      <c r="Z58" s="115">
        <f t="shared" si="11"/>
        <v>0</v>
      </c>
      <c r="AA58" s="201">
        <f t="shared" si="12"/>
        <v>0</v>
      </c>
      <c r="AB58" s="114">
        <f>AB59+AB60</f>
        <v>29153800.580000002</v>
      </c>
      <c r="AC58" s="118">
        <f>AC59+AC60</f>
        <v>18486407.78</v>
      </c>
      <c r="AD58" s="226">
        <f>AD59+AD60</f>
        <v>19255676.86</v>
      </c>
      <c r="AE58" s="25"/>
      <c r="AF58" s="25"/>
      <c r="AG58" s="25">
        <v>3000000</v>
      </c>
      <c r="AH58" s="25"/>
    </row>
    <row r="59" spans="1:34" ht="15.75">
      <c r="A59" s="164" t="s">
        <v>110</v>
      </c>
      <c r="B59" s="172" t="s">
        <v>111</v>
      </c>
      <c r="C59" s="145"/>
      <c r="D59" s="17">
        <v>23538458.92</v>
      </c>
      <c r="E59" s="17">
        <v>12969965.78</v>
      </c>
      <c r="F59" s="166">
        <v>13479698.86</v>
      </c>
      <c r="G59" s="17"/>
      <c r="H59" s="17"/>
      <c r="I59" s="17"/>
      <c r="J59" s="17">
        <v>4800000</v>
      </c>
      <c r="K59" s="17">
        <v>0</v>
      </c>
      <c r="L59" s="17">
        <v>0</v>
      </c>
      <c r="M59" s="17"/>
      <c r="N59" s="17"/>
      <c r="O59" s="17"/>
      <c r="P59" s="17"/>
      <c r="Q59" s="17"/>
      <c r="R59" s="17"/>
      <c r="S59" s="17"/>
      <c r="T59" s="17"/>
      <c r="U59" s="17"/>
      <c r="V59" s="17">
        <v>0</v>
      </c>
      <c r="W59" s="17"/>
      <c r="X59" s="199"/>
      <c r="Y59" s="38">
        <f t="shared" si="10"/>
        <v>4800000</v>
      </c>
      <c r="Z59" s="17">
        <f t="shared" si="11"/>
        <v>0</v>
      </c>
      <c r="AA59" s="199">
        <f t="shared" si="12"/>
        <v>0</v>
      </c>
      <c r="AB59" s="38">
        <v>23538458.92</v>
      </c>
      <c r="AC59" s="17">
        <f aca="true" t="shared" si="24" ref="AC59:AC67">Z59+E59</f>
        <v>12969965.78</v>
      </c>
      <c r="AD59" s="18">
        <f aca="true" t="shared" si="25" ref="AD59:AD67">AA59+F59</f>
        <v>13479698.86</v>
      </c>
      <c r="AE59" s="25"/>
      <c r="AF59" s="25"/>
      <c r="AG59" s="25">
        <v>3000000</v>
      </c>
      <c r="AH59" s="25"/>
    </row>
    <row r="60" spans="1:34" ht="31.5">
      <c r="A60" s="164" t="s">
        <v>112</v>
      </c>
      <c r="B60" s="172" t="s">
        <v>113</v>
      </c>
      <c r="C60" s="145"/>
      <c r="D60" s="17">
        <v>5615341.66</v>
      </c>
      <c r="E60" s="17">
        <v>5516442</v>
      </c>
      <c r="F60" s="166">
        <v>5775978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99"/>
      <c r="Y60" s="38">
        <f t="shared" si="10"/>
        <v>0</v>
      </c>
      <c r="Z60" s="17">
        <f t="shared" si="11"/>
        <v>0</v>
      </c>
      <c r="AA60" s="199">
        <f t="shared" si="12"/>
        <v>0</v>
      </c>
      <c r="AB60" s="38">
        <f aca="true" t="shared" si="26" ref="AB60:AB67">Y60+D60</f>
        <v>5615341.66</v>
      </c>
      <c r="AC60" s="17">
        <f t="shared" si="24"/>
        <v>5516442</v>
      </c>
      <c r="AD60" s="18">
        <f t="shared" si="25"/>
        <v>5775978</v>
      </c>
      <c r="AE60" s="25"/>
      <c r="AF60" s="25"/>
      <c r="AG60" s="25"/>
      <c r="AH60" s="25"/>
    </row>
    <row r="61" spans="1:34" ht="15">
      <c r="A61" s="168" t="s">
        <v>36</v>
      </c>
      <c r="B61" s="95" t="s">
        <v>42</v>
      </c>
      <c r="C61" s="167"/>
      <c r="D61" s="163">
        <f aca="true" t="shared" si="27" ref="D61:U61">SUM(D62:D64)</f>
        <v>22101750</v>
      </c>
      <c r="E61" s="163">
        <f t="shared" si="27"/>
        <v>27435750</v>
      </c>
      <c r="F61" s="163">
        <f t="shared" si="27"/>
        <v>27435750</v>
      </c>
      <c r="G61" s="163">
        <f t="shared" si="27"/>
        <v>46932</v>
      </c>
      <c r="H61" s="163">
        <f t="shared" si="27"/>
        <v>46932</v>
      </c>
      <c r="I61" s="163">
        <f t="shared" si="27"/>
        <v>46932</v>
      </c>
      <c r="J61" s="163">
        <f t="shared" si="27"/>
        <v>79098</v>
      </c>
      <c r="K61" s="163">
        <f t="shared" si="27"/>
        <v>79098</v>
      </c>
      <c r="L61" s="163">
        <f t="shared" si="27"/>
        <v>79098</v>
      </c>
      <c r="M61" s="163">
        <f t="shared" si="27"/>
        <v>150052</v>
      </c>
      <c r="N61" s="163">
        <f t="shared" si="27"/>
        <v>150052</v>
      </c>
      <c r="O61" s="163">
        <f t="shared" si="27"/>
        <v>150052</v>
      </c>
      <c r="P61" s="163">
        <f t="shared" si="27"/>
        <v>93848</v>
      </c>
      <c r="Q61" s="163">
        <f t="shared" si="27"/>
        <v>93850</v>
      </c>
      <c r="R61" s="163">
        <f t="shared" si="27"/>
        <v>93850</v>
      </c>
      <c r="S61" s="163">
        <f t="shared" si="27"/>
        <v>55000</v>
      </c>
      <c r="T61" s="163">
        <f t="shared" si="27"/>
        <v>55000</v>
      </c>
      <c r="U61" s="163">
        <f t="shared" si="27"/>
        <v>55000</v>
      </c>
      <c r="V61" s="163">
        <f>SUM(V62:V64)</f>
        <v>141000</v>
      </c>
      <c r="W61" s="163">
        <f>SUM(W62:W64)</f>
        <v>141000</v>
      </c>
      <c r="X61" s="203">
        <f>SUM(X62:X64)</f>
        <v>141000</v>
      </c>
      <c r="Y61" s="114">
        <f t="shared" si="10"/>
        <v>565930</v>
      </c>
      <c r="Z61" s="115">
        <f t="shared" si="11"/>
        <v>565932</v>
      </c>
      <c r="AA61" s="201">
        <f t="shared" si="12"/>
        <v>565932</v>
      </c>
      <c r="AB61" s="114">
        <f t="shared" si="26"/>
        <v>22667680</v>
      </c>
      <c r="AC61" s="115">
        <f t="shared" si="24"/>
        <v>28001682</v>
      </c>
      <c r="AD61" s="116">
        <f t="shared" si="25"/>
        <v>28001682</v>
      </c>
      <c r="AE61" s="25"/>
      <c r="AF61" s="25"/>
      <c r="AG61" s="25"/>
      <c r="AH61" s="25"/>
    </row>
    <row r="62" spans="1:34" ht="15">
      <c r="A62" s="173">
        <v>1001</v>
      </c>
      <c r="B62" s="88" t="s">
        <v>81</v>
      </c>
      <c r="C62" s="145"/>
      <c r="D62" s="17">
        <v>2549915</v>
      </c>
      <c r="E62" s="17">
        <v>2549915</v>
      </c>
      <c r="F62" s="17">
        <v>2549915</v>
      </c>
      <c r="G62" s="17">
        <v>46932</v>
      </c>
      <c r="H62" s="17">
        <v>46932</v>
      </c>
      <c r="I62" s="17">
        <v>46932</v>
      </c>
      <c r="J62" s="17">
        <v>79098</v>
      </c>
      <c r="K62" s="17">
        <v>79098</v>
      </c>
      <c r="L62" s="17">
        <v>79098</v>
      </c>
      <c r="M62" s="17">
        <v>150052</v>
      </c>
      <c r="N62" s="17">
        <v>150052</v>
      </c>
      <c r="O62" s="17">
        <v>150052</v>
      </c>
      <c r="P62" s="17">
        <v>93848</v>
      </c>
      <c r="Q62" s="17">
        <v>93850</v>
      </c>
      <c r="R62" s="17">
        <v>93850</v>
      </c>
      <c r="S62" s="17">
        <v>55000</v>
      </c>
      <c r="T62" s="17">
        <v>55000</v>
      </c>
      <c r="U62" s="17">
        <v>55000</v>
      </c>
      <c r="V62" s="17">
        <v>141000</v>
      </c>
      <c r="W62" s="17">
        <v>141000</v>
      </c>
      <c r="X62" s="199">
        <v>141000</v>
      </c>
      <c r="Y62" s="38">
        <f t="shared" si="10"/>
        <v>565930</v>
      </c>
      <c r="Z62" s="17">
        <f t="shared" si="11"/>
        <v>565932</v>
      </c>
      <c r="AA62" s="199">
        <f t="shared" si="12"/>
        <v>565932</v>
      </c>
      <c r="AB62" s="38">
        <f t="shared" si="26"/>
        <v>3115845</v>
      </c>
      <c r="AC62" s="17">
        <f t="shared" si="24"/>
        <v>3115847</v>
      </c>
      <c r="AD62" s="18">
        <f t="shared" si="25"/>
        <v>3115847</v>
      </c>
      <c r="AE62" s="25"/>
      <c r="AF62" s="25"/>
      <c r="AG62" s="25"/>
      <c r="AH62" s="25"/>
    </row>
    <row r="63" spans="1:34" ht="15.75">
      <c r="A63" s="173">
        <v>1004</v>
      </c>
      <c r="B63" s="172" t="s">
        <v>114</v>
      </c>
      <c r="C63" s="145"/>
      <c r="D63" s="17">
        <v>19522835</v>
      </c>
      <c r="E63" s="17">
        <v>24856835</v>
      </c>
      <c r="F63" s="17">
        <v>24856835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99"/>
      <c r="Y63" s="38">
        <f t="shared" si="10"/>
        <v>0</v>
      </c>
      <c r="Z63" s="17">
        <f t="shared" si="11"/>
        <v>0</v>
      </c>
      <c r="AA63" s="199">
        <f t="shared" si="12"/>
        <v>0</v>
      </c>
      <c r="AB63" s="38">
        <f t="shared" si="26"/>
        <v>19522835</v>
      </c>
      <c r="AC63" s="17">
        <f t="shared" si="24"/>
        <v>24856835</v>
      </c>
      <c r="AD63" s="18">
        <f t="shared" si="25"/>
        <v>24856835</v>
      </c>
      <c r="AE63" s="25"/>
      <c r="AF63" s="25"/>
      <c r="AG63" s="25"/>
      <c r="AH63" s="25"/>
    </row>
    <row r="64" spans="1:34" ht="31.5">
      <c r="A64" s="173">
        <v>1006</v>
      </c>
      <c r="B64" s="172" t="s">
        <v>115</v>
      </c>
      <c r="C64" s="145"/>
      <c r="D64" s="17">
        <v>29000</v>
      </c>
      <c r="E64" s="17">
        <v>29000</v>
      </c>
      <c r="F64" s="17">
        <v>29000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99"/>
      <c r="Y64" s="38">
        <f t="shared" si="10"/>
        <v>0</v>
      </c>
      <c r="Z64" s="17">
        <f t="shared" si="11"/>
        <v>0</v>
      </c>
      <c r="AA64" s="199">
        <f t="shared" si="12"/>
        <v>0</v>
      </c>
      <c r="AB64" s="38">
        <f t="shared" si="26"/>
        <v>29000</v>
      </c>
      <c r="AC64" s="17">
        <f t="shared" si="24"/>
        <v>29000</v>
      </c>
      <c r="AD64" s="18">
        <f t="shared" si="25"/>
        <v>29000</v>
      </c>
      <c r="AE64" s="25"/>
      <c r="AF64" s="25"/>
      <c r="AG64" s="25"/>
      <c r="AH64" s="25"/>
    </row>
    <row r="65" spans="1:34" ht="15">
      <c r="A65" s="168" t="s">
        <v>37</v>
      </c>
      <c r="B65" s="97" t="s">
        <v>48</v>
      </c>
      <c r="C65" s="167"/>
      <c r="D65" s="123">
        <f>D66</f>
        <v>240000</v>
      </c>
      <c r="E65" s="123"/>
      <c r="F65" s="124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201"/>
      <c r="Y65" s="114">
        <f t="shared" si="10"/>
        <v>0</v>
      </c>
      <c r="Z65" s="115">
        <f t="shared" si="11"/>
        <v>0</v>
      </c>
      <c r="AA65" s="201">
        <f t="shared" si="12"/>
        <v>0</v>
      </c>
      <c r="AB65" s="114">
        <f t="shared" si="26"/>
        <v>240000</v>
      </c>
      <c r="AC65" s="115">
        <f t="shared" si="24"/>
        <v>0</v>
      </c>
      <c r="AD65" s="116">
        <f t="shared" si="25"/>
        <v>0</v>
      </c>
      <c r="AE65" s="25"/>
      <c r="AF65" s="25"/>
      <c r="AG65" s="25"/>
      <c r="AH65" s="25"/>
    </row>
    <row r="66" spans="1:34" ht="15.75">
      <c r="A66" s="164" t="s">
        <v>117</v>
      </c>
      <c r="B66" s="172" t="s">
        <v>116</v>
      </c>
      <c r="C66" s="145"/>
      <c r="D66" s="17">
        <v>240000</v>
      </c>
      <c r="E66" s="148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99"/>
      <c r="Y66" s="38">
        <f t="shared" si="10"/>
        <v>0</v>
      </c>
      <c r="Z66" s="17">
        <f t="shared" si="11"/>
        <v>0</v>
      </c>
      <c r="AA66" s="199">
        <f t="shared" si="12"/>
        <v>0</v>
      </c>
      <c r="AB66" s="38">
        <f t="shared" si="26"/>
        <v>240000</v>
      </c>
      <c r="AC66" s="17">
        <f t="shared" si="24"/>
        <v>0</v>
      </c>
      <c r="AD66" s="18">
        <f t="shared" si="25"/>
        <v>0</v>
      </c>
      <c r="AE66" s="25"/>
      <c r="AF66" s="25"/>
      <c r="AG66" s="25"/>
      <c r="AH66" s="25"/>
    </row>
    <row r="67" spans="1:34" ht="28.5" hidden="1">
      <c r="A67" s="168" t="s">
        <v>50</v>
      </c>
      <c r="B67" s="97" t="s">
        <v>51</v>
      </c>
      <c r="C67" s="167"/>
      <c r="D67" s="123"/>
      <c r="E67" s="123"/>
      <c r="F67" s="124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201"/>
      <c r="Y67" s="114">
        <f t="shared" si="10"/>
        <v>0</v>
      </c>
      <c r="Z67" s="115">
        <f t="shared" si="11"/>
        <v>0</v>
      </c>
      <c r="AA67" s="201">
        <f t="shared" si="12"/>
        <v>0</v>
      </c>
      <c r="AB67" s="114">
        <f t="shared" si="26"/>
        <v>0</v>
      </c>
      <c r="AC67" s="115">
        <f t="shared" si="24"/>
        <v>0</v>
      </c>
      <c r="AD67" s="116">
        <f t="shared" si="25"/>
        <v>0</v>
      </c>
      <c r="AE67" s="25"/>
      <c r="AF67" s="25"/>
      <c r="AG67" s="25"/>
      <c r="AH67" s="25"/>
    </row>
    <row r="68" spans="1:34" ht="15">
      <c r="A68" s="168" t="s">
        <v>47</v>
      </c>
      <c r="B68" s="98" t="s">
        <v>49</v>
      </c>
      <c r="C68" s="167"/>
      <c r="D68" s="123">
        <v>6141000</v>
      </c>
      <c r="E68" s="123">
        <v>6141000</v>
      </c>
      <c r="F68" s="123">
        <v>6141000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201"/>
      <c r="Y68" s="114">
        <f t="shared" si="10"/>
        <v>0</v>
      </c>
      <c r="Z68" s="115">
        <f t="shared" si="11"/>
        <v>0</v>
      </c>
      <c r="AA68" s="201">
        <f t="shared" si="12"/>
        <v>0</v>
      </c>
      <c r="AB68" s="114">
        <v>0</v>
      </c>
      <c r="AC68" s="115">
        <v>0</v>
      </c>
      <c r="AD68" s="116">
        <v>0</v>
      </c>
      <c r="AE68" s="25"/>
      <c r="AF68" s="25"/>
      <c r="AG68" s="123">
        <v>6135900</v>
      </c>
      <c r="AH68" s="123">
        <v>4635900</v>
      </c>
    </row>
    <row r="69" spans="1:34" ht="15">
      <c r="A69" s="161"/>
      <c r="B69" s="88" t="s">
        <v>137</v>
      </c>
      <c r="C69" s="145"/>
      <c r="D69" s="148"/>
      <c r="E69" s="148">
        <v>2881000</v>
      </c>
      <c r="F69" s="30">
        <v>6047000</v>
      </c>
      <c r="G69" s="17"/>
      <c r="H69" s="17">
        <v>233205</v>
      </c>
      <c r="I69" s="17">
        <v>448458</v>
      </c>
      <c r="J69" s="17"/>
      <c r="K69" s="17">
        <v>391555</v>
      </c>
      <c r="L69" s="17">
        <v>814805</v>
      </c>
      <c r="M69" s="17"/>
      <c r="N69" s="17">
        <v>45275</v>
      </c>
      <c r="O69" s="17">
        <v>91825</v>
      </c>
      <c r="P69" s="17"/>
      <c r="Q69" s="17">
        <v>44950</v>
      </c>
      <c r="R69" s="17">
        <v>89400</v>
      </c>
      <c r="S69" s="17"/>
      <c r="T69" s="191">
        <v>41175</v>
      </c>
      <c r="U69" s="192">
        <v>83655</v>
      </c>
      <c r="V69" s="17"/>
      <c r="W69" s="191">
        <v>58712</v>
      </c>
      <c r="X69" s="195">
        <v>119190</v>
      </c>
      <c r="Y69" s="38">
        <f t="shared" si="10"/>
        <v>0</v>
      </c>
      <c r="Z69" s="17">
        <f t="shared" si="11"/>
        <v>814872</v>
      </c>
      <c r="AA69" s="199">
        <f t="shared" si="12"/>
        <v>1647333</v>
      </c>
      <c r="AB69" s="38">
        <v>0</v>
      </c>
      <c r="AC69" s="17">
        <f>E69+H69+K69+N69+Q69+T69+W69</f>
        <v>3695872</v>
      </c>
      <c r="AD69" s="18">
        <f>X69+U69+R69+O69+L69+I69+F69</f>
        <v>7694333</v>
      </c>
      <c r="AE69" s="25"/>
      <c r="AF69" s="25"/>
      <c r="AG69" s="25"/>
      <c r="AH69" s="25"/>
    </row>
    <row r="70" spans="1:35" ht="21" customHeight="1" thickBot="1">
      <c r="A70" s="157"/>
      <c r="B70" s="158" t="s">
        <v>30</v>
      </c>
      <c r="C70" s="159"/>
      <c r="D70" s="160">
        <f>D26+D35+D37+D40+D45+D53+D58+D61+D65+D67+D68+D50</f>
        <v>292117056.02</v>
      </c>
      <c r="E70" s="160">
        <f>E26+E35+E37+E40+E45+E53+E58+E61+E65+E67+E68+E50</f>
        <v>283337465.69</v>
      </c>
      <c r="F70" s="160">
        <f>F26+F35+F37+F40+F45+F53+F58+F61+F65+F67+F68+F50</f>
        <v>289276045.44</v>
      </c>
      <c r="G70" s="160">
        <f>G26+G35+G37+G40+G45+G51+G53+G58+G61+G65+G67+G68</f>
        <v>9328200</v>
      </c>
      <c r="H70" s="160">
        <f>H26+H35+H37+H40+H45+H51+H53+H58+H61+H65+H67+H68</f>
        <v>8969200</v>
      </c>
      <c r="I70" s="160">
        <f>I26+I35+I37+I40+I45+I51+I53+I58+I61+I65+I67+I68</f>
        <v>9171700</v>
      </c>
      <c r="J70" s="160">
        <f>J26+J35+J37+J40+J45+J53+J58+J61+J65+J67+J68+J69+J51</f>
        <v>20980701.71</v>
      </c>
      <c r="K70" s="160">
        <f>K26+K35+K37+K40+K45+K53+K58+K61+K65+K67+K68+K50</f>
        <v>24425908</v>
      </c>
      <c r="L70" s="160">
        <f>L26+L35+L37+L40+L45+L53+L58+L61+L65+L67+L68+L50</f>
        <v>28029908</v>
      </c>
      <c r="M70" s="160">
        <f aca="true" t="shared" si="28" ref="M70:X70">M26+M35+M37+M40+M45+M53+M58+M61+M65+M67+M68+M50</f>
        <v>2207700</v>
      </c>
      <c r="N70" s="160">
        <f t="shared" si="28"/>
        <v>1811000</v>
      </c>
      <c r="O70" s="160">
        <f t="shared" si="28"/>
        <v>1836500</v>
      </c>
      <c r="P70" s="160">
        <f t="shared" si="28"/>
        <v>1891200</v>
      </c>
      <c r="Q70" s="160">
        <f t="shared" si="28"/>
        <v>1798000</v>
      </c>
      <c r="R70" s="160">
        <f t="shared" si="28"/>
        <v>1788200</v>
      </c>
      <c r="S70" s="160">
        <f t="shared" si="28"/>
        <v>2012104.9</v>
      </c>
      <c r="T70" s="160">
        <f t="shared" si="28"/>
        <v>1647000</v>
      </c>
      <c r="U70" s="160">
        <f t="shared" si="28"/>
        <v>1673100</v>
      </c>
      <c r="V70" s="160">
        <f t="shared" si="28"/>
        <v>2629400</v>
      </c>
      <c r="W70" s="160">
        <f t="shared" si="28"/>
        <v>2348900</v>
      </c>
      <c r="X70" s="204">
        <f t="shared" si="28"/>
        <v>2383800</v>
      </c>
      <c r="Y70" s="160">
        <f>Y26+Y35+Y37+Y40+Y45+Y53+Y58+Y61+Y65+Y67+Y68+Y51</f>
        <v>39049306.61</v>
      </c>
      <c r="Z70" s="160">
        <f>Z26+Z35+Z37+Z40+Z45+Z53+Z58+Z61+Z65+Z67+Z68+Z51</f>
        <v>41000008</v>
      </c>
      <c r="AA70" s="204">
        <f>AA26+AA35+AA37+AA40+AA45+AA53+AA58+AA61+AA65+AA67+AA68+AA51</f>
        <v>44883208</v>
      </c>
      <c r="AB70" s="228">
        <f>AB26+AB35+AB37+AB40+AB45+AB50+AB53+AB58+AB61+AB65+AB67+AB68</f>
        <v>320150862.63</v>
      </c>
      <c r="AC70" s="228">
        <v>318121973.69</v>
      </c>
      <c r="AD70" s="228">
        <v>327943753.44</v>
      </c>
      <c r="AE70" s="25"/>
      <c r="AF70" s="25"/>
      <c r="AG70" s="25">
        <f>AG26+AG35+AG45+AG58+AG68</f>
        <v>10532314</v>
      </c>
      <c r="AH70" s="25">
        <f>AH26+AH35+AH45+AH58+AH68</f>
        <v>6091871</v>
      </c>
      <c r="AI70" s="10"/>
    </row>
    <row r="71" spans="1:34" ht="23.25" customHeight="1" thickBot="1">
      <c r="A71" s="2"/>
      <c r="B71" s="5" t="s">
        <v>31</v>
      </c>
      <c r="C71" s="9"/>
      <c r="D71" s="22">
        <f aca="true" t="shared" si="29" ref="D71:AF71">D24-D70</f>
        <v>0</v>
      </c>
      <c r="E71" s="22">
        <f t="shared" si="29"/>
        <v>0</v>
      </c>
      <c r="F71" s="22">
        <f t="shared" si="29"/>
        <v>0</v>
      </c>
      <c r="G71" s="37">
        <f t="shared" si="29"/>
        <v>0</v>
      </c>
      <c r="H71" s="37">
        <f t="shared" si="29"/>
        <v>0</v>
      </c>
      <c r="I71" s="37">
        <f t="shared" si="29"/>
        <v>0</v>
      </c>
      <c r="J71" s="37">
        <f t="shared" si="29"/>
        <v>0</v>
      </c>
      <c r="K71" s="37">
        <f t="shared" si="29"/>
        <v>0</v>
      </c>
      <c r="L71" s="37">
        <f t="shared" si="29"/>
        <v>0</v>
      </c>
      <c r="M71" s="37">
        <f t="shared" si="29"/>
        <v>0</v>
      </c>
      <c r="N71" s="37">
        <f t="shared" si="29"/>
        <v>0</v>
      </c>
      <c r="O71" s="37">
        <f t="shared" si="29"/>
        <v>0</v>
      </c>
      <c r="P71" s="37">
        <f t="shared" si="29"/>
        <v>0</v>
      </c>
      <c r="Q71" s="37">
        <f t="shared" si="29"/>
        <v>0</v>
      </c>
      <c r="R71" s="37">
        <f t="shared" si="29"/>
        <v>0</v>
      </c>
      <c r="S71" s="37">
        <f t="shared" si="29"/>
        <v>0</v>
      </c>
      <c r="T71" s="37">
        <f t="shared" si="29"/>
        <v>0</v>
      </c>
      <c r="U71" s="37">
        <f t="shared" si="29"/>
        <v>0</v>
      </c>
      <c r="V71" s="37">
        <f t="shared" si="29"/>
        <v>0</v>
      </c>
      <c r="W71" s="37">
        <f t="shared" si="29"/>
        <v>0</v>
      </c>
      <c r="X71" s="37">
        <f t="shared" si="29"/>
        <v>0</v>
      </c>
      <c r="Y71" s="37">
        <f t="shared" si="29"/>
        <v>0</v>
      </c>
      <c r="Z71" s="37">
        <f t="shared" si="29"/>
        <v>0</v>
      </c>
      <c r="AA71" s="37">
        <f t="shared" si="29"/>
        <v>0</v>
      </c>
      <c r="AB71" s="215">
        <f t="shared" si="29"/>
        <v>0</v>
      </c>
      <c r="AC71" s="215">
        <f t="shared" si="29"/>
        <v>0</v>
      </c>
      <c r="AD71" s="229">
        <f t="shared" si="29"/>
        <v>0</v>
      </c>
      <c r="AE71" s="206">
        <f t="shared" si="29"/>
        <v>0</v>
      </c>
      <c r="AF71" s="37">
        <f t="shared" si="29"/>
        <v>0</v>
      </c>
      <c r="AG71" s="37">
        <f>AG22-AG70</f>
        <v>0</v>
      </c>
      <c r="AH71" s="37">
        <f>AH22-AH70</f>
        <v>0</v>
      </c>
    </row>
    <row r="72" spans="4:34" ht="18.75" customHeight="1">
      <c r="D72" s="16"/>
      <c r="E72" s="16"/>
      <c r="AB72" s="10"/>
      <c r="AD72" s="10"/>
      <c r="AE72" s="10">
        <f>-Y69+V69+S69+P69+M69</f>
        <v>0</v>
      </c>
      <c r="AF72" s="10">
        <f>-Z69+W69+T69+Q69+N69</f>
        <v>-624760</v>
      </c>
      <c r="AG72" s="10">
        <f>-AA69+X69+U69+R69+O69</f>
        <v>-1263263</v>
      </c>
      <c r="AH72" s="10">
        <f>-AB69+Y69+V69+S69+P69</f>
        <v>0</v>
      </c>
    </row>
    <row r="73" spans="4:30" ht="18.75" customHeight="1">
      <c r="D73" s="16"/>
      <c r="E73" s="16"/>
      <c r="AB73" s="10"/>
      <c r="AD73" s="10"/>
    </row>
  </sheetData>
  <sheetProtection/>
  <mergeCells count="13">
    <mergeCell ref="V4:X4"/>
    <mergeCell ref="Y4:AA4"/>
    <mergeCell ref="AB4:AD4"/>
    <mergeCell ref="D4:F4"/>
    <mergeCell ref="A2:C2"/>
    <mergeCell ref="A4:A5"/>
    <mergeCell ref="B4:B5"/>
    <mergeCell ref="A1:F1"/>
    <mergeCell ref="G4:I4"/>
    <mergeCell ref="J4:L4"/>
    <mergeCell ref="M4:O4"/>
    <mergeCell ref="P4:R4"/>
    <mergeCell ref="S4:U4"/>
  </mergeCells>
  <printOptions/>
  <pageMargins left="0" right="0" top="0" bottom="0" header="0.5118110236220472" footer="0.118110236220472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PageLayoutView="0" workbookViewId="0" topLeftCell="A46">
      <selection activeCell="B58" sqref="B58"/>
    </sheetView>
  </sheetViews>
  <sheetFormatPr defaultColWidth="9.140625" defaultRowHeight="12.75"/>
  <cols>
    <col min="1" max="1" width="23.00390625" style="0" customWidth="1"/>
    <col min="2" max="2" width="34.57421875" style="0" customWidth="1"/>
    <col min="3" max="3" width="12.7109375" style="0" hidden="1" customWidth="1"/>
    <col min="4" max="4" width="16.00390625" style="10" hidden="1" customWidth="1"/>
    <col min="5" max="5" width="17.140625" style="10" hidden="1" customWidth="1"/>
    <col min="6" max="6" width="15.57421875" style="10" hidden="1" customWidth="1"/>
    <col min="7" max="7" width="14.7109375" style="27" hidden="1" customWidth="1"/>
    <col min="8" max="8" width="14.28125" style="27" hidden="1" customWidth="1"/>
    <col min="9" max="9" width="15.7109375" style="27" hidden="1" customWidth="1"/>
    <col min="10" max="12" width="14.28125" style="27" hidden="1" customWidth="1"/>
    <col min="13" max="24" width="13.140625" style="27" hidden="1" customWidth="1"/>
    <col min="25" max="27" width="14.28125" style="27" hidden="1" customWidth="1"/>
    <col min="28" max="28" width="15.421875" style="27" bestFit="1" customWidth="1"/>
    <col min="29" max="29" width="15.00390625" style="10" customWidth="1"/>
    <col min="30" max="30" width="18.00390625" style="0" customWidth="1"/>
    <col min="31" max="31" width="0.13671875" style="0" hidden="1" customWidth="1"/>
    <col min="32" max="32" width="9.140625" style="0" hidden="1" customWidth="1"/>
    <col min="33" max="33" width="15.7109375" style="0" customWidth="1"/>
    <col min="34" max="34" width="13.57421875" style="0" customWidth="1"/>
    <col min="35" max="35" width="18.00390625" style="0" customWidth="1"/>
    <col min="36" max="36" width="14.8515625" style="0" bestFit="1" customWidth="1"/>
  </cols>
  <sheetData>
    <row r="1" spans="1:29" ht="38.25" customHeight="1">
      <c r="A1" s="230" t="s">
        <v>130</v>
      </c>
      <c r="B1" s="230"/>
      <c r="C1" s="230"/>
      <c r="D1" s="230"/>
      <c r="E1" s="230"/>
      <c r="F1" s="23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" ht="0" customHeight="1" hidden="1">
      <c r="A2" s="240"/>
      <c r="B2" s="240"/>
      <c r="C2" s="240"/>
    </row>
    <row r="3" spans="1:5" ht="16.5" customHeight="1" thickBot="1">
      <c r="A3" s="3"/>
      <c r="B3" s="3"/>
      <c r="C3" s="3"/>
      <c r="D3" s="12"/>
      <c r="E3" s="19" t="s">
        <v>58</v>
      </c>
    </row>
    <row r="4" spans="1:34" ht="33.75" customHeight="1" thickBot="1">
      <c r="A4" s="241" t="s">
        <v>0</v>
      </c>
      <c r="B4" s="243" t="s">
        <v>1</v>
      </c>
      <c r="C4" s="26" t="s">
        <v>46</v>
      </c>
      <c r="D4" s="239"/>
      <c r="E4" s="239"/>
      <c r="F4" s="239"/>
      <c r="G4" s="231" t="s">
        <v>119</v>
      </c>
      <c r="H4" s="232"/>
      <c r="I4" s="233"/>
      <c r="J4" s="231" t="s">
        <v>120</v>
      </c>
      <c r="K4" s="232"/>
      <c r="L4" s="233"/>
      <c r="M4" s="231" t="s">
        <v>121</v>
      </c>
      <c r="N4" s="232"/>
      <c r="O4" s="233"/>
      <c r="P4" s="231" t="s">
        <v>123</v>
      </c>
      <c r="Q4" s="232"/>
      <c r="R4" s="233"/>
      <c r="S4" s="231" t="s">
        <v>124</v>
      </c>
      <c r="T4" s="232"/>
      <c r="U4" s="233"/>
      <c r="V4" s="231" t="s">
        <v>125</v>
      </c>
      <c r="W4" s="232"/>
      <c r="X4" s="233"/>
      <c r="Y4" s="234" t="s">
        <v>126</v>
      </c>
      <c r="Z4" s="235"/>
      <c r="AA4" s="236"/>
      <c r="AB4" s="245" t="s">
        <v>63</v>
      </c>
      <c r="AC4" s="237"/>
      <c r="AD4" s="238"/>
      <c r="AE4" s="23"/>
      <c r="AF4" s="23"/>
      <c r="AG4" s="23"/>
      <c r="AH4" s="23"/>
    </row>
    <row r="5" spans="1:34" ht="21.75" customHeight="1" thickBot="1">
      <c r="A5" s="242"/>
      <c r="B5" s="244"/>
      <c r="C5" s="13" t="s">
        <v>52</v>
      </c>
      <c r="D5" s="131" t="s">
        <v>60</v>
      </c>
      <c r="E5" s="131" t="s">
        <v>61</v>
      </c>
      <c r="F5" s="131" t="s">
        <v>62</v>
      </c>
      <c r="G5" s="35" t="s">
        <v>60</v>
      </c>
      <c r="H5" s="36" t="s">
        <v>61</v>
      </c>
      <c r="I5" s="36" t="s">
        <v>62</v>
      </c>
      <c r="J5" s="35" t="s">
        <v>60</v>
      </c>
      <c r="K5" s="36" t="s">
        <v>61</v>
      </c>
      <c r="L5" s="36" t="s">
        <v>62</v>
      </c>
      <c r="M5" s="35" t="s">
        <v>60</v>
      </c>
      <c r="N5" s="36" t="s">
        <v>61</v>
      </c>
      <c r="O5" s="36" t="s">
        <v>62</v>
      </c>
      <c r="P5" s="35" t="s">
        <v>60</v>
      </c>
      <c r="Q5" s="36" t="s">
        <v>61</v>
      </c>
      <c r="R5" s="36" t="s">
        <v>62</v>
      </c>
      <c r="S5" s="35" t="s">
        <v>60</v>
      </c>
      <c r="T5" s="36" t="s">
        <v>61</v>
      </c>
      <c r="U5" s="36" t="s">
        <v>62</v>
      </c>
      <c r="V5" s="35" t="s">
        <v>60</v>
      </c>
      <c r="W5" s="36" t="s">
        <v>61</v>
      </c>
      <c r="X5" s="36" t="s">
        <v>62</v>
      </c>
      <c r="Y5" s="108" t="s">
        <v>59</v>
      </c>
      <c r="Z5" s="109" t="s">
        <v>60</v>
      </c>
      <c r="AA5" s="109" t="s">
        <v>61</v>
      </c>
      <c r="AB5" s="132" t="s">
        <v>59</v>
      </c>
      <c r="AC5" s="133" t="s">
        <v>60</v>
      </c>
      <c r="AD5" s="133" t="s">
        <v>61</v>
      </c>
      <c r="AE5" s="24"/>
      <c r="AF5" s="24"/>
      <c r="AG5" s="24"/>
      <c r="AH5" s="24"/>
    </row>
    <row r="6" spans="1:35" s="4" customFormat="1" ht="18" customHeight="1">
      <c r="A6" s="62" t="s">
        <v>2</v>
      </c>
      <c r="B6" s="66" t="s">
        <v>3</v>
      </c>
      <c r="C6" s="6">
        <f>C7+C8+C9+C11+C10+C12+C13+C14+C15+C16+C17+C21</f>
        <v>0</v>
      </c>
      <c r="D6" s="53">
        <f>SUM(D7:D21)</f>
        <v>73354000</v>
      </c>
      <c r="E6" s="53">
        <f>SUM(E7:E21)</f>
        <v>68600600</v>
      </c>
      <c r="F6" s="53">
        <f>SUM(F7:F21)</f>
        <v>73434000</v>
      </c>
      <c r="G6" s="54">
        <f aca="true" t="shared" si="0" ref="G6:AA6">G7+G8+G9+G11+G10+G12+G13+G14+G15+G16+G17+G21</f>
        <v>6803620</v>
      </c>
      <c r="H6" s="54">
        <f t="shared" si="0"/>
        <v>7276640</v>
      </c>
      <c r="I6" s="54">
        <f t="shared" si="0"/>
        <v>8011130</v>
      </c>
      <c r="J6" s="54">
        <f t="shared" si="0"/>
        <v>16140400</v>
      </c>
      <c r="K6" s="54">
        <f t="shared" si="0"/>
        <v>14914500</v>
      </c>
      <c r="L6" s="54">
        <f t="shared" si="0"/>
        <v>15502700</v>
      </c>
      <c r="M6" s="54">
        <f t="shared" si="0"/>
        <v>932900</v>
      </c>
      <c r="N6" s="54">
        <f t="shared" si="0"/>
        <v>830000</v>
      </c>
      <c r="O6" s="54">
        <f t="shared" si="0"/>
        <v>1314200</v>
      </c>
      <c r="P6" s="54">
        <f t="shared" si="0"/>
        <v>995800</v>
      </c>
      <c r="Q6" s="54">
        <f t="shared" si="0"/>
        <v>921500</v>
      </c>
      <c r="R6" s="54">
        <f t="shared" si="0"/>
        <v>1327100</v>
      </c>
      <c r="S6" s="54">
        <f t="shared" si="0"/>
        <v>1061700</v>
      </c>
      <c r="T6" s="54">
        <f t="shared" si="0"/>
        <v>976100</v>
      </c>
      <c r="U6" s="54">
        <f t="shared" si="0"/>
        <v>1307500</v>
      </c>
      <c r="V6" s="54">
        <f t="shared" si="0"/>
        <v>1093800</v>
      </c>
      <c r="W6" s="54">
        <f t="shared" si="0"/>
        <v>936900</v>
      </c>
      <c r="X6" s="54">
        <f t="shared" si="0"/>
        <v>1490300</v>
      </c>
      <c r="Y6" s="54">
        <f t="shared" si="0"/>
        <v>27028220</v>
      </c>
      <c r="Z6" s="54">
        <f t="shared" si="0"/>
        <v>25855640</v>
      </c>
      <c r="AA6" s="54">
        <f t="shared" si="0"/>
        <v>28952930</v>
      </c>
      <c r="AB6" s="54">
        <f>D6+Y6</f>
        <v>100382220</v>
      </c>
      <c r="AC6" s="54">
        <f>Z6+E6</f>
        <v>94456240</v>
      </c>
      <c r="AD6" s="54">
        <f>F6+AA6</f>
        <v>102386930</v>
      </c>
      <c r="AE6" s="25"/>
      <c r="AF6" s="25"/>
      <c r="AG6" s="25"/>
      <c r="AH6" s="25"/>
      <c r="AI6" s="99"/>
    </row>
    <row r="7" spans="1:35" ht="20.25" customHeight="1">
      <c r="A7" s="63" t="s">
        <v>4</v>
      </c>
      <c r="B7" s="67" t="s">
        <v>44</v>
      </c>
      <c r="C7" s="7"/>
      <c r="D7" s="136">
        <v>56403100</v>
      </c>
      <c r="E7" s="136">
        <v>60949200</v>
      </c>
      <c r="F7" s="136">
        <v>65496000</v>
      </c>
      <c r="G7" s="38">
        <v>1575800</v>
      </c>
      <c r="H7" s="17">
        <v>1702900</v>
      </c>
      <c r="I7" s="18">
        <v>1829900</v>
      </c>
      <c r="J7" s="38">
        <v>6346800</v>
      </c>
      <c r="K7" s="17">
        <v>6858400</v>
      </c>
      <c r="L7" s="18">
        <v>7370100</v>
      </c>
      <c r="M7" s="38">
        <v>51500</v>
      </c>
      <c r="N7" s="17">
        <v>55600</v>
      </c>
      <c r="O7" s="18">
        <v>59800</v>
      </c>
      <c r="P7" s="38">
        <v>20800</v>
      </c>
      <c r="Q7" s="17">
        <v>22500</v>
      </c>
      <c r="R7" s="18">
        <v>24100</v>
      </c>
      <c r="S7" s="38">
        <v>42700</v>
      </c>
      <c r="T7" s="17">
        <v>46100</v>
      </c>
      <c r="U7" s="18">
        <v>49500</v>
      </c>
      <c r="V7" s="38">
        <v>63800</v>
      </c>
      <c r="W7" s="17">
        <v>68900</v>
      </c>
      <c r="X7" s="18">
        <v>79300</v>
      </c>
      <c r="Y7" s="38">
        <f>G7+J7+M7+P7+S7+V7</f>
        <v>8101400</v>
      </c>
      <c r="Z7" s="17">
        <f>H7+K7+N7+Q7+T7+W7</f>
        <v>8754400</v>
      </c>
      <c r="AA7" s="18">
        <f>I7+L7+O7+R7+U7+X7</f>
        <v>9412700</v>
      </c>
      <c r="AB7" s="21">
        <f>Y7+D7</f>
        <v>64504500</v>
      </c>
      <c r="AC7" s="21">
        <f aca="true" t="shared" si="1" ref="AC7:AD22">Z7+E7</f>
        <v>69703600</v>
      </c>
      <c r="AD7" s="21">
        <f t="shared" si="1"/>
        <v>74908700</v>
      </c>
      <c r="AE7" s="25"/>
      <c r="AF7" s="25"/>
      <c r="AG7" s="25"/>
      <c r="AH7" s="25"/>
      <c r="AI7" s="99"/>
    </row>
    <row r="8" spans="1:35" ht="30.75" customHeight="1">
      <c r="A8" s="64" t="s">
        <v>57</v>
      </c>
      <c r="B8" s="68" t="s">
        <v>56</v>
      </c>
      <c r="C8" s="7"/>
      <c r="D8" s="136">
        <v>2514500</v>
      </c>
      <c r="E8" s="136">
        <v>2575200</v>
      </c>
      <c r="F8" s="136">
        <v>2694800</v>
      </c>
      <c r="G8" s="38">
        <v>991200</v>
      </c>
      <c r="H8" s="17">
        <v>1015100</v>
      </c>
      <c r="I8" s="18">
        <v>1061800</v>
      </c>
      <c r="J8" s="38">
        <v>1599700</v>
      </c>
      <c r="K8" s="17">
        <v>1638200</v>
      </c>
      <c r="L8" s="18">
        <v>1713700</v>
      </c>
      <c r="M8" s="38"/>
      <c r="N8" s="17"/>
      <c r="O8" s="18"/>
      <c r="P8" s="38"/>
      <c r="Q8" s="17"/>
      <c r="R8" s="18"/>
      <c r="S8" s="38"/>
      <c r="T8" s="17"/>
      <c r="U8" s="18"/>
      <c r="V8" s="38"/>
      <c r="W8" s="17"/>
      <c r="X8" s="18"/>
      <c r="Y8" s="38">
        <f aca="true" t="shared" si="2" ref="Y8:AA22">G8+J8+M8+P8+S8+V8</f>
        <v>2590900</v>
      </c>
      <c r="Z8" s="17">
        <f t="shared" si="2"/>
        <v>2653300</v>
      </c>
      <c r="AA8" s="18">
        <f t="shared" si="2"/>
        <v>2775500</v>
      </c>
      <c r="AB8" s="21">
        <f aca="true" t="shared" si="3" ref="AB8:AB21">Y8+D8</f>
        <v>5105400</v>
      </c>
      <c r="AC8" s="21">
        <f t="shared" si="1"/>
        <v>5228500</v>
      </c>
      <c r="AD8" s="21">
        <f t="shared" si="1"/>
        <v>5470300</v>
      </c>
      <c r="AE8" s="25"/>
      <c r="AF8" s="25"/>
      <c r="AG8" s="25"/>
      <c r="AH8" s="25"/>
      <c r="AI8" s="99"/>
    </row>
    <row r="9" spans="1:34" ht="16.5" thickBot="1">
      <c r="A9" s="63" t="s">
        <v>5</v>
      </c>
      <c r="B9" s="67" t="s">
        <v>6</v>
      </c>
      <c r="C9" s="7"/>
      <c r="D9" s="136">
        <v>2286000</v>
      </c>
      <c r="E9" s="136">
        <v>2397000</v>
      </c>
      <c r="F9" s="136">
        <v>2512000</v>
      </c>
      <c r="G9" s="38">
        <v>5000</v>
      </c>
      <c r="H9" s="38">
        <v>5000</v>
      </c>
      <c r="I9" s="38">
        <v>6000</v>
      </c>
      <c r="J9" s="38">
        <v>18000</v>
      </c>
      <c r="K9" s="17">
        <v>19000</v>
      </c>
      <c r="L9" s="18">
        <v>20000</v>
      </c>
      <c r="M9" s="38"/>
      <c r="N9" s="17"/>
      <c r="O9" s="18"/>
      <c r="P9" s="38">
        <v>19000</v>
      </c>
      <c r="Q9" s="17">
        <v>20000</v>
      </c>
      <c r="R9" s="18">
        <v>22000</v>
      </c>
      <c r="S9" s="38">
        <v>226000</v>
      </c>
      <c r="T9" s="17">
        <v>239000</v>
      </c>
      <c r="U9" s="18">
        <v>254000</v>
      </c>
      <c r="V9" s="38">
        <v>159000</v>
      </c>
      <c r="W9" s="17">
        <v>169000</v>
      </c>
      <c r="X9" s="18">
        <v>179000</v>
      </c>
      <c r="Y9" s="38">
        <f t="shared" si="2"/>
        <v>427000</v>
      </c>
      <c r="Z9" s="17">
        <f t="shared" si="2"/>
        <v>452000</v>
      </c>
      <c r="AA9" s="18">
        <f t="shared" si="2"/>
        <v>481000</v>
      </c>
      <c r="AB9" s="21">
        <f t="shared" si="3"/>
        <v>2713000</v>
      </c>
      <c r="AC9" s="21">
        <f t="shared" si="1"/>
        <v>2849000</v>
      </c>
      <c r="AD9" s="21">
        <f t="shared" si="1"/>
        <v>2993000</v>
      </c>
      <c r="AE9" s="25"/>
      <c r="AF9" s="25"/>
      <c r="AG9" s="25"/>
      <c r="AH9" s="25"/>
    </row>
    <row r="10" spans="1:34" ht="15">
      <c r="A10" s="63" t="s">
        <v>7</v>
      </c>
      <c r="B10" s="67" t="s">
        <v>8</v>
      </c>
      <c r="C10" s="7"/>
      <c r="D10" s="14"/>
      <c r="E10" s="15"/>
      <c r="F10" s="11"/>
      <c r="G10" s="38">
        <v>1296000</v>
      </c>
      <c r="H10" s="17">
        <v>1230000</v>
      </c>
      <c r="I10" s="18">
        <v>1230000</v>
      </c>
      <c r="J10" s="38">
        <v>6431000</v>
      </c>
      <c r="K10" s="17">
        <v>6054000</v>
      </c>
      <c r="L10" s="18">
        <v>6054000</v>
      </c>
      <c r="M10" s="38">
        <v>476000</v>
      </c>
      <c r="N10" s="17">
        <v>409000</v>
      </c>
      <c r="O10" s="18">
        <v>409000</v>
      </c>
      <c r="P10" s="38">
        <v>373000</v>
      </c>
      <c r="Q10" s="17">
        <v>290000</v>
      </c>
      <c r="R10" s="18">
        <v>290000</v>
      </c>
      <c r="S10" s="38">
        <v>381000</v>
      </c>
      <c r="T10" s="17">
        <v>260000</v>
      </c>
      <c r="U10" s="18">
        <v>260000</v>
      </c>
      <c r="V10" s="38">
        <v>590000</v>
      </c>
      <c r="W10" s="17">
        <v>511000</v>
      </c>
      <c r="X10" s="18">
        <v>511000</v>
      </c>
      <c r="Y10" s="38">
        <f t="shared" si="2"/>
        <v>9547000</v>
      </c>
      <c r="Z10" s="17">
        <f t="shared" si="2"/>
        <v>8754000</v>
      </c>
      <c r="AA10" s="18">
        <f t="shared" si="2"/>
        <v>8754000</v>
      </c>
      <c r="AB10" s="21">
        <f t="shared" si="3"/>
        <v>9547000</v>
      </c>
      <c r="AC10" s="21">
        <f t="shared" si="1"/>
        <v>8754000</v>
      </c>
      <c r="AD10" s="21">
        <f t="shared" si="1"/>
        <v>8754000</v>
      </c>
      <c r="AE10" s="25"/>
      <c r="AF10" s="25"/>
      <c r="AG10" s="25"/>
      <c r="AH10" s="25"/>
    </row>
    <row r="11" spans="1:34" ht="15.75">
      <c r="A11" s="63" t="s">
        <v>9</v>
      </c>
      <c r="B11" s="67" t="s">
        <v>10</v>
      </c>
      <c r="C11" s="7"/>
      <c r="D11" s="136">
        <v>1258000</v>
      </c>
      <c r="E11" s="136">
        <v>1309000</v>
      </c>
      <c r="F11" s="136">
        <v>1361000</v>
      </c>
      <c r="G11" s="38"/>
      <c r="H11" s="17"/>
      <c r="I11" s="18"/>
      <c r="J11" s="38"/>
      <c r="K11" s="17"/>
      <c r="L11" s="18"/>
      <c r="M11" s="38"/>
      <c r="N11" s="17"/>
      <c r="O11" s="18"/>
      <c r="P11" s="38"/>
      <c r="Q11" s="17"/>
      <c r="R11" s="18"/>
      <c r="S11" s="38"/>
      <c r="T11" s="17"/>
      <c r="U11" s="18"/>
      <c r="V11" s="38"/>
      <c r="W11" s="17"/>
      <c r="X11" s="18"/>
      <c r="Y11" s="38">
        <f t="shared" si="2"/>
        <v>0</v>
      </c>
      <c r="Z11" s="17">
        <f t="shared" si="2"/>
        <v>0</v>
      </c>
      <c r="AA11" s="18">
        <f t="shared" si="2"/>
        <v>0</v>
      </c>
      <c r="AB11" s="21">
        <f t="shared" si="3"/>
        <v>1258000</v>
      </c>
      <c r="AC11" s="21">
        <f t="shared" si="1"/>
        <v>1309000</v>
      </c>
      <c r="AD11" s="21">
        <f t="shared" si="1"/>
        <v>1361000</v>
      </c>
      <c r="AE11" s="25"/>
      <c r="AF11" s="25"/>
      <c r="AG11" s="25"/>
      <c r="AH11" s="25"/>
    </row>
    <row r="12" spans="1:34" ht="39.75" customHeight="1" hidden="1">
      <c r="A12" s="65" t="s">
        <v>11</v>
      </c>
      <c r="B12" s="69" t="s">
        <v>12</v>
      </c>
      <c r="C12" s="8"/>
      <c r="D12" s="14"/>
      <c r="E12" s="15"/>
      <c r="F12" s="11"/>
      <c r="G12" s="38"/>
      <c r="H12" s="17"/>
      <c r="I12" s="18"/>
      <c r="J12" s="38"/>
      <c r="K12" s="17"/>
      <c r="L12" s="18"/>
      <c r="M12" s="38"/>
      <c r="N12" s="17"/>
      <c r="O12" s="18"/>
      <c r="P12" s="38"/>
      <c r="Q12" s="17"/>
      <c r="R12" s="18"/>
      <c r="S12" s="38"/>
      <c r="T12" s="17"/>
      <c r="U12" s="18"/>
      <c r="V12" s="38"/>
      <c r="W12" s="17"/>
      <c r="X12" s="18"/>
      <c r="Y12" s="38">
        <f t="shared" si="2"/>
        <v>0</v>
      </c>
      <c r="Z12" s="17">
        <f t="shared" si="2"/>
        <v>0</v>
      </c>
      <c r="AA12" s="18">
        <f t="shared" si="2"/>
        <v>0</v>
      </c>
      <c r="AB12" s="21">
        <f t="shared" si="3"/>
        <v>0</v>
      </c>
      <c r="AC12" s="21">
        <f t="shared" si="1"/>
        <v>0</v>
      </c>
      <c r="AD12" s="21">
        <f t="shared" si="1"/>
        <v>0</v>
      </c>
      <c r="AE12" s="25"/>
      <c r="AF12" s="25"/>
      <c r="AG12" s="25"/>
      <c r="AH12" s="25"/>
    </row>
    <row r="13" spans="1:34" ht="64.5">
      <c r="A13" s="65" t="s">
        <v>43</v>
      </c>
      <c r="B13" s="69" t="s">
        <v>13</v>
      </c>
      <c r="C13" s="8"/>
      <c r="D13" s="136">
        <v>910300</v>
      </c>
      <c r="E13" s="136">
        <v>893200</v>
      </c>
      <c r="F13" s="136">
        <v>893200</v>
      </c>
      <c r="G13" s="38">
        <v>585500</v>
      </c>
      <c r="H13" s="17">
        <v>568400</v>
      </c>
      <c r="I13" s="18">
        <v>568400</v>
      </c>
      <c r="J13" s="38">
        <v>209900</v>
      </c>
      <c r="K13" s="38">
        <v>209900</v>
      </c>
      <c r="L13" s="38">
        <v>209900</v>
      </c>
      <c r="M13" s="38">
        <v>190400</v>
      </c>
      <c r="N13" s="38">
        <v>190400</v>
      </c>
      <c r="O13" s="38">
        <v>190400</v>
      </c>
      <c r="P13" s="38">
        <v>48000</v>
      </c>
      <c r="Q13" s="38">
        <v>48000</v>
      </c>
      <c r="R13" s="38">
        <v>48000</v>
      </c>
      <c r="S13" s="38">
        <v>180000</v>
      </c>
      <c r="T13" s="38">
        <v>180000</v>
      </c>
      <c r="U13" s="38">
        <v>180000</v>
      </c>
      <c r="V13" s="38">
        <v>78000</v>
      </c>
      <c r="W13" s="38">
        <v>78000</v>
      </c>
      <c r="X13" s="38">
        <v>78000</v>
      </c>
      <c r="Y13" s="38">
        <f t="shared" si="2"/>
        <v>1291800</v>
      </c>
      <c r="Z13" s="17">
        <f t="shared" si="2"/>
        <v>1274700</v>
      </c>
      <c r="AA13" s="18">
        <f t="shared" si="2"/>
        <v>1274700</v>
      </c>
      <c r="AB13" s="21">
        <f t="shared" si="3"/>
        <v>2202100</v>
      </c>
      <c r="AC13" s="21">
        <f t="shared" si="1"/>
        <v>2167900</v>
      </c>
      <c r="AD13" s="21">
        <f t="shared" si="1"/>
        <v>2167900</v>
      </c>
      <c r="AE13" s="25"/>
      <c r="AF13" s="25"/>
      <c r="AG13" s="25"/>
      <c r="AH13" s="25"/>
    </row>
    <row r="14" spans="1:34" ht="25.5">
      <c r="A14" s="63" t="s">
        <v>14</v>
      </c>
      <c r="B14" s="70" t="s">
        <v>15</v>
      </c>
      <c r="C14" s="7"/>
      <c r="D14" s="136">
        <v>67400</v>
      </c>
      <c r="E14" s="136">
        <v>67400</v>
      </c>
      <c r="F14" s="136">
        <v>67400</v>
      </c>
      <c r="G14" s="38"/>
      <c r="H14" s="17"/>
      <c r="I14" s="18"/>
      <c r="J14" s="38"/>
      <c r="K14" s="17"/>
      <c r="L14" s="18"/>
      <c r="M14" s="38"/>
      <c r="N14" s="17"/>
      <c r="O14" s="18"/>
      <c r="P14" s="38"/>
      <c r="Q14" s="17"/>
      <c r="R14" s="18"/>
      <c r="S14" s="38"/>
      <c r="T14" s="17"/>
      <c r="U14" s="18"/>
      <c r="V14" s="38"/>
      <c r="W14" s="17"/>
      <c r="X14" s="18"/>
      <c r="Y14" s="38">
        <f t="shared" si="2"/>
        <v>0</v>
      </c>
      <c r="Z14" s="17">
        <f t="shared" si="2"/>
        <v>0</v>
      </c>
      <c r="AA14" s="18">
        <f t="shared" si="2"/>
        <v>0</v>
      </c>
      <c r="AB14" s="21">
        <f t="shared" si="3"/>
        <v>67400</v>
      </c>
      <c r="AC14" s="21">
        <f t="shared" si="1"/>
        <v>67400</v>
      </c>
      <c r="AD14" s="21">
        <f t="shared" si="1"/>
        <v>67400</v>
      </c>
      <c r="AE14" s="25"/>
      <c r="AF14" s="25"/>
      <c r="AG14" s="25"/>
      <c r="AH14" s="25"/>
    </row>
    <row r="15" spans="1:34" ht="38.25">
      <c r="A15" s="63" t="s">
        <v>16</v>
      </c>
      <c r="B15" s="70" t="s">
        <v>17</v>
      </c>
      <c r="C15" s="7"/>
      <c r="D15" s="136"/>
      <c r="E15" s="136"/>
      <c r="F15" s="136"/>
      <c r="G15" s="38"/>
      <c r="H15" s="17"/>
      <c r="I15" s="18"/>
      <c r="J15" s="38"/>
      <c r="K15" s="17"/>
      <c r="L15" s="18"/>
      <c r="M15" s="38"/>
      <c r="N15" s="17"/>
      <c r="O15" s="18"/>
      <c r="P15" s="38"/>
      <c r="Q15" s="17"/>
      <c r="R15" s="18"/>
      <c r="S15" s="38"/>
      <c r="T15" s="17"/>
      <c r="U15" s="18"/>
      <c r="V15" s="38"/>
      <c r="W15" s="17"/>
      <c r="X15" s="18"/>
      <c r="Y15" s="38">
        <f t="shared" si="2"/>
        <v>0</v>
      </c>
      <c r="Z15" s="17">
        <f t="shared" si="2"/>
        <v>0</v>
      </c>
      <c r="AA15" s="18">
        <f t="shared" si="2"/>
        <v>0</v>
      </c>
      <c r="AB15" s="21">
        <f t="shared" si="3"/>
        <v>0</v>
      </c>
      <c r="AC15" s="21">
        <f t="shared" si="1"/>
        <v>0</v>
      </c>
      <c r="AD15" s="21">
        <f t="shared" si="1"/>
        <v>0</v>
      </c>
      <c r="AE15" s="25"/>
      <c r="AF15" s="25"/>
      <c r="AG15" s="25"/>
      <c r="AH15" s="25"/>
    </row>
    <row r="16" spans="1:34" ht="38.25">
      <c r="A16" s="63" t="s">
        <v>18</v>
      </c>
      <c r="B16" s="70" t="s">
        <v>19</v>
      </c>
      <c r="C16" s="7"/>
      <c r="D16" s="136">
        <v>9560100</v>
      </c>
      <c r="E16" s="136">
        <v>55000</v>
      </c>
      <c r="F16" s="136">
        <v>55000</v>
      </c>
      <c r="G16" s="38">
        <v>2350120</v>
      </c>
      <c r="H16" s="17">
        <v>2755240</v>
      </c>
      <c r="I16" s="18">
        <v>3315030</v>
      </c>
      <c r="J16" s="38">
        <v>1535000</v>
      </c>
      <c r="K16" s="17">
        <v>135000</v>
      </c>
      <c r="L16" s="18">
        <v>135000</v>
      </c>
      <c r="M16" s="38">
        <v>215000</v>
      </c>
      <c r="N16" s="17">
        <v>175000</v>
      </c>
      <c r="O16" s="18">
        <v>655000</v>
      </c>
      <c r="P16" s="38">
        <v>535000</v>
      </c>
      <c r="Q16" s="17">
        <v>541000</v>
      </c>
      <c r="R16" s="18">
        <v>943000</v>
      </c>
      <c r="S16" s="38">
        <v>232000</v>
      </c>
      <c r="T16" s="17">
        <v>251000</v>
      </c>
      <c r="U16" s="18">
        <v>564000</v>
      </c>
      <c r="V16" s="38">
        <v>203000</v>
      </c>
      <c r="W16" s="17">
        <v>110000</v>
      </c>
      <c r="X16" s="18">
        <v>643000</v>
      </c>
      <c r="Y16" s="38">
        <f t="shared" si="2"/>
        <v>5070120</v>
      </c>
      <c r="Z16" s="17">
        <f t="shared" si="2"/>
        <v>3967240</v>
      </c>
      <c r="AA16" s="18">
        <f t="shared" si="2"/>
        <v>6255030</v>
      </c>
      <c r="AB16" s="21">
        <f t="shared" si="3"/>
        <v>14630220</v>
      </c>
      <c r="AC16" s="21">
        <f t="shared" si="1"/>
        <v>4022240</v>
      </c>
      <c r="AD16" s="21">
        <f t="shared" si="1"/>
        <v>6310030</v>
      </c>
      <c r="AE16" s="25"/>
      <c r="AF16" s="25"/>
      <c r="AG16" s="25"/>
      <c r="AH16" s="25"/>
    </row>
    <row r="17" spans="1:34" ht="16.5" thickBot="1">
      <c r="A17" s="63" t="s">
        <v>20</v>
      </c>
      <c r="B17" s="67" t="s">
        <v>21</v>
      </c>
      <c r="C17" s="7"/>
      <c r="D17" s="136">
        <v>354600</v>
      </c>
      <c r="E17" s="136">
        <v>354600</v>
      </c>
      <c r="F17" s="136">
        <v>354600</v>
      </c>
      <c r="G17" s="38">
        <f aca="true" t="shared" si="4" ref="G17:I21">J17+M17+P17+S17+V17</f>
        <v>0</v>
      </c>
      <c r="H17" s="17">
        <f t="shared" si="4"/>
        <v>0</v>
      </c>
      <c r="I17" s="18">
        <f t="shared" si="4"/>
        <v>0</v>
      </c>
      <c r="J17" s="38"/>
      <c r="K17" s="17"/>
      <c r="L17" s="18"/>
      <c r="M17" s="38"/>
      <c r="N17" s="17"/>
      <c r="O17" s="18"/>
      <c r="P17" s="38"/>
      <c r="Q17" s="17"/>
      <c r="R17" s="18"/>
      <c r="S17" s="38"/>
      <c r="T17" s="17"/>
      <c r="U17" s="18"/>
      <c r="V17" s="38"/>
      <c r="W17" s="17"/>
      <c r="X17" s="18"/>
      <c r="Y17" s="38">
        <f t="shared" si="2"/>
        <v>0</v>
      </c>
      <c r="Z17" s="17">
        <f t="shared" si="2"/>
        <v>0</v>
      </c>
      <c r="AA17" s="18">
        <f t="shared" si="2"/>
        <v>0</v>
      </c>
      <c r="AB17" s="21">
        <f t="shared" si="3"/>
        <v>354600</v>
      </c>
      <c r="AC17" s="21">
        <f t="shared" si="1"/>
        <v>354600</v>
      </c>
      <c r="AD17" s="21">
        <f t="shared" si="1"/>
        <v>354600</v>
      </c>
      <c r="AE17" s="25"/>
      <c r="AF17" s="25"/>
      <c r="AG17" s="25"/>
      <c r="AH17" s="25"/>
    </row>
    <row r="18" spans="1:34" ht="15.75" customHeight="1" hidden="1">
      <c r="A18" s="63" t="s">
        <v>53</v>
      </c>
      <c r="B18" s="67" t="s">
        <v>23</v>
      </c>
      <c r="C18" s="7"/>
      <c r="D18" s="14"/>
      <c r="E18" s="15"/>
      <c r="F18" s="11"/>
      <c r="G18" s="38">
        <f t="shared" si="4"/>
        <v>0</v>
      </c>
      <c r="H18" s="17">
        <f t="shared" si="4"/>
        <v>0</v>
      </c>
      <c r="I18" s="18">
        <f t="shared" si="4"/>
        <v>0</v>
      </c>
      <c r="J18" s="51"/>
      <c r="K18" s="34"/>
      <c r="L18" s="52"/>
      <c r="M18" s="51"/>
      <c r="N18" s="34"/>
      <c r="O18" s="52"/>
      <c r="P18" s="51"/>
      <c r="Q18" s="34"/>
      <c r="R18" s="52"/>
      <c r="S18" s="51"/>
      <c r="T18" s="34"/>
      <c r="U18" s="52"/>
      <c r="V18" s="51"/>
      <c r="W18" s="34"/>
      <c r="X18" s="52"/>
      <c r="Y18" s="38">
        <f t="shared" si="2"/>
        <v>0</v>
      </c>
      <c r="Z18" s="17">
        <f t="shared" si="2"/>
        <v>0</v>
      </c>
      <c r="AA18" s="18">
        <f t="shared" si="2"/>
        <v>0</v>
      </c>
      <c r="AB18" s="21">
        <f t="shared" si="3"/>
        <v>0</v>
      </c>
      <c r="AC18" s="21">
        <f t="shared" si="1"/>
        <v>0</v>
      </c>
      <c r="AD18" s="21">
        <f t="shared" si="1"/>
        <v>0</v>
      </c>
      <c r="AE18" s="25"/>
      <c r="AF18" s="25"/>
      <c r="AG18" s="25"/>
      <c r="AH18" s="25"/>
    </row>
    <row r="19" spans="1:34" ht="51.75" customHeight="1" hidden="1">
      <c r="A19" s="63" t="s">
        <v>54</v>
      </c>
      <c r="B19" s="70" t="s">
        <v>24</v>
      </c>
      <c r="C19" s="7"/>
      <c r="D19" s="14"/>
      <c r="E19" s="15"/>
      <c r="F19" s="11"/>
      <c r="G19" s="38">
        <f t="shared" si="4"/>
        <v>0</v>
      </c>
      <c r="H19" s="17">
        <f t="shared" si="4"/>
        <v>0</v>
      </c>
      <c r="I19" s="18">
        <f t="shared" si="4"/>
        <v>0</v>
      </c>
      <c r="J19" s="51"/>
      <c r="K19" s="34"/>
      <c r="L19" s="52"/>
      <c r="M19" s="51"/>
      <c r="N19" s="34"/>
      <c r="O19" s="52"/>
      <c r="P19" s="51"/>
      <c r="Q19" s="34"/>
      <c r="R19" s="52"/>
      <c r="S19" s="51"/>
      <c r="T19" s="34"/>
      <c r="U19" s="52"/>
      <c r="V19" s="51"/>
      <c r="W19" s="34"/>
      <c r="X19" s="52"/>
      <c r="Y19" s="38">
        <f t="shared" si="2"/>
        <v>0</v>
      </c>
      <c r="Z19" s="17">
        <f t="shared" si="2"/>
        <v>0</v>
      </c>
      <c r="AA19" s="18">
        <f t="shared" si="2"/>
        <v>0</v>
      </c>
      <c r="AB19" s="21">
        <f t="shared" si="3"/>
        <v>0</v>
      </c>
      <c r="AC19" s="21">
        <f t="shared" si="1"/>
        <v>0</v>
      </c>
      <c r="AD19" s="21">
        <f t="shared" si="1"/>
        <v>0</v>
      </c>
      <c r="AE19" s="25"/>
      <c r="AF19" s="25"/>
      <c r="AG19" s="25"/>
      <c r="AH19" s="25"/>
    </row>
    <row r="20" spans="1:34" ht="26.25" customHeight="1" hidden="1">
      <c r="A20" s="63" t="s">
        <v>55</v>
      </c>
      <c r="B20" s="70" t="s">
        <v>25</v>
      </c>
      <c r="C20" s="7"/>
      <c r="D20" s="14"/>
      <c r="E20" s="15"/>
      <c r="F20" s="11"/>
      <c r="G20" s="38">
        <f t="shared" si="4"/>
        <v>0</v>
      </c>
      <c r="H20" s="17">
        <f t="shared" si="4"/>
        <v>0</v>
      </c>
      <c r="I20" s="18">
        <f t="shared" si="4"/>
        <v>0</v>
      </c>
      <c r="J20" s="51"/>
      <c r="K20" s="34"/>
      <c r="L20" s="52"/>
      <c r="M20" s="51"/>
      <c r="N20" s="34"/>
      <c r="O20" s="52"/>
      <c r="P20" s="51"/>
      <c r="Q20" s="34"/>
      <c r="R20" s="52"/>
      <c r="S20" s="51"/>
      <c r="T20" s="34"/>
      <c r="U20" s="52"/>
      <c r="V20" s="51"/>
      <c r="W20" s="34"/>
      <c r="X20" s="52"/>
      <c r="Y20" s="38">
        <f t="shared" si="2"/>
        <v>0</v>
      </c>
      <c r="Z20" s="17">
        <f t="shared" si="2"/>
        <v>0</v>
      </c>
      <c r="AA20" s="18">
        <f t="shared" si="2"/>
        <v>0</v>
      </c>
      <c r="AB20" s="21">
        <f t="shared" si="3"/>
        <v>0</v>
      </c>
      <c r="AC20" s="21">
        <f t="shared" si="1"/>
        <v>0</v>
      </c>
      <c r="AD20" s="21">
        <f t="shared" si="1"/>
        <v>0</v>
      </c>
      <c r="AE20" s="25"/>
      <c r="AF20" s="25"/>
      <c r="AG20" s="25"/>
      <c r="AH20" s="25"/>
    </row>
    <row r="21" spans="1:34" ht="15">
      <c r="A21" s="63" t="s">
        <v>22</v>
      </c>
      <c r="B21" s="70" t="s">
        <v>23</v>
      </c>
      <c r="C21" s="7"/>
      <c r="D21" s="29"/>
      <c r="E21" s="29"/>
      <c r="F21" s="40"/>
      <c r="G21" s="38">
        <f t="shared" si="4"/>
        <v>0</v>
      </c>
      <c r="H21" s="17">
        <f t="shared" si="4"/>
        <v>0</v>
      </c>
      <c r="I21" s="18">
        <f t="shared" si="4"/>
        <v>0</v>
      </c>
      <c r="J21" s="48"/>
      <c r="K21" s="31"/>
      <c r="L21" s="28"/>
      <c r="M21" s="48"/>
      <c r="N21" s="31"/>
      <c r="O21" s="28"/>
      <c r="P21" s="48"/>
      <c r="Q21" s="31"/>
      <c r="R21" s="28"/>
      <c r="S21" s="48"/>
      <c r="T21" s="31"/>
      <c r="U21" s="28"/>
      <c r="V21" s="48"/>
      <c r="W21" s="31"/>
      <c r="X21" s="28"/>
      <c r="Y21" s="38">
        <f t="shared" si="2"/>
        <v>0</v>
      </c>
      <c r="Z21" s="17">
        <f t="shared" si="2"/>
        <v>0</v>
      </c>
      <c r="AA21" s="18">
        <f t="shared" si="2"/>
        <v>0</v>
      </c>
      <c r="AB21" s="21">
        <f t="shared" si="3"/>
        <v>0</v>
      </c>
      <c r="AC21" s="21">
        <f t="shared" si="1"/>
        <v>0</v>
      </c>
      <c r="AD21" s="21">
        <f t="shared" si="1"/>
        <v>0</v>
      </c>
      <c r="AE21" s="25"/>
      <c r="AF21" s="25"/>
      <c r="AG21" s="25"/>
      <c r="AH21" s="25"/>
    </row>
    <row r="22" spans="1:36" s="4" customFormat="1" ht="15.75" thickBot="1">
      <c r="A22" s="63" t="s">
        <v>26</v>
      </c>
      <c r="B22" s="71" t="s">
        <v>27</v>
      </c>
      <c r="C22" s="39"/>
      <c r="D22" s="55">
        <v>230503969.25</v>
      </c>
      <c r="E22" s="55">
        <v>165813905.25</v>
      </c>
      <c r="F22" s="141">
        <v>157903717.31</v>
      </c>
      <c r="G22" s="115">
        <v>2109372</v>
      </c>
      <c r="H22" s="115">
        <v>1521319</v>
      </c>
      <c r="I22" s="115">
        <v>973906</v>
      </c>
      <c r="J22" s="115">
        <v>12252887.5</v>
      </c>
      <c r="K22" s="115">
        <v>57198377.76</v>
      </c>
      <c r="L22" s="61">
        <v>12214415</v>
      </c>
      <c r="M22" s="59">
        <v>1308949</v>
      </c>
      <c r="N22" s="60">
        <v>954128</v>
      </c>
      <c r="O22" s="61">
        <v>576363</v>
      </c>
      <c r="P22" s="59">
        <v>763549</v>
      </c>
      <c r="Q22" s="60">
        <v>851728</v>
      </c>
      <c r="R22" s="61">
        <v>519963</v>
      </c>
      <c r="S22" s="59">
        <v>868749</v>
      </c>
      <c r="T22" s="60">
        <v>769916.2</v>
      </c>
      <c r="U22" s="61">
        <v>441163</v>
      </c>
      <c r="V22" s="59">
        <v>1575349</v>
      </c>
      <c r="W22" s="60">
        <v>1136528</v>
      </c>
      <c r="X22" s="61">
        <v>674763</v>
      </c>
      <c r="Y22" s="38">
        <f t="shared" si="2"/>
        <v>18878855.5</v>
      </c>
      <c r="Z22" s="17">
        <f t="shared" si="2"/>
        <v>62431996.96</v>
      </c>
      <c r="AA22" s="18">
        <f t="shared" si="2"/>
        <v>15400573</v>
      </c>
      <c r="AB22" s="21">
        <f>Y22+D22</f>
        <v>249382824.75</v>
      </c>
      <c r="AC22" s="21">
        <f t="shared" si="1"/>
        <v>228245902.21</v>
      </c>
      <c r="AD22" s="21">
        <f t="shared" si="1"/>
        <v>173304290.31</v>
      </c>
      <c r="AE22" s="25"/>
      <c r="AF22" s="25"/>
      <c r="AG22" s="25">
        <v>10532314</v>
      </c>
      <c r="AH22" s="25">
        <v>6091871</v>
      </c>
      <c r="AI22" s="4">
        <v>4140572</v>
      </c>
      <c r="AJ22" s="99"/>
    </row>
    <row r="23" spans="1:34" ht="15.75" thickBot="1">
      <c r="A23" s="1"/>
      <c r="B23" s="75"/>
      <c r="C23" s="7"/>
      <c r="D23" s="45" t="e">
        <f>#REF!+C23</f>
        <v>#REF!</v>
      </c>
      <c r="E23" s="46" t="e">
        <f>SUM(#REF!+#REF!)</f>
        <v>#REF!</v>
      </c>
      <c r="F23" s="47" t="e">
        <f>#REF!+#REF!</f>
        <v>#REF!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143">
        <v>238850510.75</v>
      </c>
      <c r="AC23" s="25">
        <v>222154031.21</v>
      </c>
      <c r="AD23" s="30">
        <v>169163718.31</v>
      </c>
      <c r="AE23" s="25"/>
      <c r="AF23" s="25"/>
      <c r="AG23" s="25"/>
      <c r="AH23" s="25"/>
    </row>
    <row r="24" spans="1:35" s="4" customFormat="1" ht="21.75" customHeight="1" thickBot="1">
      <c r="A24" s="85"/>
      <c r="B24" s="76" t="s">
        <v>28</v>
      </c>
      <c r="C24" s="39"/>
      <c r="D24" s="57">
        <f>D6+D22</f>
        <v>303857969.25</v>
      </c>
      <c r="E24" s="57">
        <f>E6+E22</f>
        <v>234414505.25</v>
      </c>
      <c r="F24" s="57">
        <f>F6+F22</f>
        <v>231337717.31</v>
      </c>
      <c r="G24" s="56">
        <f aca="true" t="shared" si="5" ref="G24:AA24">G6+G22</f>
        <v>8912992</v>
      </c>
      <c r="H24" s="57">
        <f t="shared" si="5"/>
        <v>8797959</v>
      </c>
      <c r="I24" s="58">
        <f t="shared" si="5"/>
        <v>8985036</v>
      </c>
      <c r="J24" s="56">
        <f t="shared" si="5"/>
        <v>28393287.5</v>
      </c>
      <c r="K24" s="57">
        <f t="shared" si="5"/>
        <v>72112877.75999999</v>
      </c>
      <c r="L24" s="58">
        <f t="shared" si="5"/>
        <v>27717115</v>
      </c>
      <c r="M24" s="56">
        <f t="shared" si="5"/>
        <v>2241849</v>
      </c>
      <c r="N24" s="57">
        <f t="shared" si="5"/>
        <v>1784128</v>
      </c>
      <c r="O24" s="58">
        <f t="shared" si="5"/>
        <v>1890563</v>
      </c>
      <c r="P24" s="56">
        <f t="shared" si="5"/>
        <v>1759349</v>
      </c>
      <c r="Q24" s="57">
        <f t="shared" si="5"/>
        <v>1773228</v>
      </c>
      <c r="R24" s="58">
        <f t="shared" si="5"/>
        <v>1847063</v>
      </c>
      <c r="S24" s="56">
        <f t="shared" si="5"/>
        <v>1930449</v>
      </c>
      <c r="T24" s="57">
        <f t="shared" si="5"/>
        <v>1746016.2</v>
      </c>
      <c r="U24" s="58">
        <f t="shared" si="5"/>
        <v>1748663</v>
      </c>
      <c r="V24" s="56">
        <f t="shared" si="5"/>
        <v>2669149</v>
      </c>
      <c r="W24" s="57">
        <f t="shared" si="5"/>
        <v>2073428</v>
      </c>
      <c r="X24" s="58">
        <f t="shared" si="5"/>
        <v>2165063</v>
      </c>
      <c r="Y24" s="56">
        <f t="shared" si="5"/>
        <v>45907075.5</v>
      </c>
      <c r="Z24" s="57">
        <f t="shared" si="5"/>
        <v>88287636.96000001</v>
      </c>
      <c r="AA24" s="58">
        <f t="shared" si="5"/>
        <v>44353503</v>
      </c>
      <c r="AB24" s="110">
        <f>AB6+AB22</f>
        <v>349765044.75</v>
      </c>
      <c r="AC24" s="110">
        <f>AC6+AC22</f>
        <v>322702142.21000004</v>
      </c>
      <c r="AD24" s="110">
        <f>AD6+AD22</f>
        <v>275691220.31</v>
      </c>
      <c r="AE24" s="25"/>
      <c r="AF24" s="25"/>
      <c r="AG24" s="25"/>
      <c r="AH24" s="25"/>
      <c r="AI24" s="99"/>
    </row>
    <row r="25" spans="1:34" ht="25.5" customHeight="1">
      <c r="A25" s="72"/>
      <c r="B25" s="77" t="s">
        <v>29</v>
      </c>
      <c r="C25" s="42"/>
      <c r="D25" s="14">
        <f>D26+D35+D37+D40+D45+D50+D51+D56+D59+D63+D65+D66+D67</f>
        <v>303857969.25</v>
      </c>
      <c r="E25" s="14">
        <f>E26+E35+E37+E40+E45+E50+E51+E56+E59+E63+E65+E66+E67</f>
        <v>236489505.25</v>
      </c>
      <c r="F25" s="14">
        <f>F26+F35+F37+F40+F45+F50+F51+F56+F59+F63+F65+F66+F67</f>
        <v>235645717.30999997</v>
      </c>
      <c r="G25" s="48"/>
      <c r="H25" s="31"/>
      <c r="I25" s="28"/>
      <c r="J25" s="48"/>
      <c r="K25" s="31"/>
      <c r="L25" s="28"/>
      <c r="M25" s="48"/>
      <c r="N25" s="31"/>
      <c r="O25" s="28"/>
      <c r="P25" s="48"/>
      <c r="Q25" s="31"/>
      <c r="R25" s="28"/>
      <c r="S25" s="48"/>
      <c r="T25" s="31"/>
      <c r="U25" s="28"/>
      <c r="V25" s="48"/>
      <c r="W25" s="31"/>
      <c r="X25" s="28"/>
      <c r="Y25" s="48"/>
      <c r="Z25" s="31"/>
      <c r="AA25" s="28" t="s">
        <v>131</v>
      </c>
      <c r="AB25" s="142">
        <f>AB6+AB23</f>
        <v>339232730.75</v>
      </c>
      <c r="AC25" s="142">
        <f>AC6+AC23</f>
        <v>316610271.21000004</v>
      </c>
      <c r="AD25" s="142">
        <f>AD6+AD23</f>
        <v>271550648.31</v>
      </c>
      <c r="AE25" s="25"/>
      <c r="AF25" s="25"/>
      <c r="AG25" s="25"/>
      <c r="AH25" s="25"/>
    </row>
    <row r="26" spans="1:35" ht="15">
      <c r="A26" s="92" t="s">
        <v>88</v>
      </c>
      <c r="B26" s="93" t="s">
        <v>89</v>
      </c>
      <c r="C26" s="111"/>
      <c r="D26" s="113">
        <f>SUM(D27:D34)</f>
        <v>36651252</v>
      </c>
      <c r="E26" s="113">
        <f>SUM(E27:E34)</f>
        <v>34718055</v>
      </c>
      <c r="F26" s="113">
        <f>SUM(F27:F34)</f>
        <v>38094964</v>
      </c>
      <c r="G26" s="112">
        <f aca="true" t="shared" si="6" ref="G26:U26">G27+G31+G32+G33+G34</f>
        <v>2270350</v>
      </c>
      <c r="H26" s="112">
        <f t="shared" si="6"/>
        <v>2529345</v>
      </c>
      <c r="I26" s="112">
        <f t="shared" si="6"/>
        <v>2841883</v>
      </c>
      <c r="J26" s="112">
        <f>J27+J31+J32+J33+J34</f>
        <v>81000</v>
      </c>
      <c r="K26" s="112">
        <f>K27+K31+K32+K33+K34</f>
        <v>461115</v>
      </c>
      <c r="L26" s="112">
        <f>L27+L31+L32+L33+L34</f>
        <v>870640</v>
      </c>
      <c r="M26" s="112">
        <f t="shared" si="6"/>
        <v>1525040</v>
      </c>
      <c r="N26" s="112">
        <f t="shared" si="6"/>
        <v>1495467</v>
      </c>
      <c r="O26" s="112">
        <f t="shared" si="6"/>
        <v>1599838</v>
      </c>
      <c r="P26" s="112">
        <f t="shared" si="6"/>
        <v>1520305</v>
      </c>
      <c r="Q26" s="112">
        <f t="shared" si="6"/>
        <v>1571219</v>
      </c>
      <c r="R26" s="112">
        <f t="shared" si="6"/>
        <v>1657391</v>
      </c>
      <c r="S26" s="112">
        <f t="shared" si="6"/>
        <v>1530060</v>
      </c>
      <c r="T26" s="112">
        <f t="shared" si="6"/>
        <v>1482900.62</v>
      </c>
      <c r="U26" s="112">
        <f t="shared" si="6"/>
        <v>1561300</v>
      </c>
      <c r="V26" s="112">
        <f>V27+V31+V32+V33+V34</f>
        <v>1805800</v>
      </c>
      <c r="W26" s="112">
        <f>W27+W31+W32+W33+W34</f>
        <v>1804300</v>
      </c>
      <c r="X26" s="112">
        <f>X27+X31+X32+X33+X34</f>
        <v>1891700</v>
      </c>
      <c r="Y26" s="114">
        <f>G26+J26+M26+P26+S26+V26</f>
        <v>8732555</v>
      </c>
      <c r="Z26" s="115">
        <f>H26+K26+N26+Q26+T26+W26</f>
        <v>9344346.620000001</v>
      </c>
      <c r="AA26" s="116">
        <f>I26+L26+O26+R26+U26+X26</f>
        <v>10422752</v>
      </c>
      <c r="AB26" s="112">
        <v>45341307</v>
      </c>
      <c r="AC26" s="112">
        <v>44019901.62</v>
      </c>
      <c r="AD26" s="112">
        <v>48475216</v>
      </c>
      <c r="AE26" s="25"/>
      <c r="AF26" s="25"/>
      <c r="AG26" s="25">
        <v>42500</v>
      </c>
      <c r="AH26" s="25">
        <v>42500</v>
      </c>
      <c r="AI26" s="25">
        <v>42500</v>
      </c>
    </row>
    <row r="27" spans="1:35" ht="49.5" customHeight="1">
      <c r="A27" s="81" t="s">
        <v>82</v>
      </c>
      <c r="B27" s="70" t="s">
        <v>67</v>
      </c>
      <c r="C27" s="43"/>
      <c r="D27" s="38">
        <v>18757920</v>
      </c>
      <c r="E27" s="38">
        <v>16718555</v>
      </c>
      <c r="F27" s="38">
        <v>17331446</v>
      </c>
      <c r="G27" s="38">
        <v>2242850</v>
      </c>
      <c r="H27" s="17">
        <v>2279020</v>
      </c>
      <c r="I27" s="18">
        <v>2374485</v>
      </c>
      <c r="J27" s="38"/>
      <c r="K27" s="17"/>
      <c r="L27" s="18"/>
      <c r="M27" s="38">
        <v>1511540</v>
      </c>
      <c r="N27" s="17">
        <v>1445567</v>
      </c>
      <c r="O27" s="18">
        <v>1503428</v>
      </c>
      <c r="P27" s="38">
        <v>1506805</v>
      </c>
      <c r="Q27" s="17">
        <v>1516591</v>
      </c>
      <c r="R27" s="18">
        <v>1558156</v>
      </c>
      <c r="S27" s="38">
        <v>1516560</v>
      </c>
      <c r="T27" s="17">
        <v>1435852.62</v>
      </c>
      <c r="U27" s="18">
        <v>1471985</v>
      </c>
      <c r="V27" s="38">
        <v>1791300</v>
      </c>
      <c r="W27" s="17">
        <v>1747167</v>
      </c>
      <c r="X27" s="18">
        <v>1781565</v>
      </c>
      <c r="Y27" s="38">
        <f aca="true" t="shared" si="7" ref="Y27:AA67">G27+J27+M27+P27+S27+V27</f>
        <v>8569055</v>
      </c>
      <c r="Z27" s="17">
        <f t="shared" si="7"/>
        <v>8424197.620000001</v>
      </c>
      <c r="AA27" s="18">
        <f t="shared" si="7"/>
        <v>8689619</v>
      </c>
      <c r="AB27" s="21">
        <f>Y27+D27</f>
        <v>27326975</v>
      </c>
      <c r="AC27" s="21">
        <f aca="true" t="shared" si="8" ref="AC27:AD34">Z27+E27</f>
        <v>25142752.62</v>
      </c>
      <c r="AD27" s="21">
        <f t="shared" si="8"/>
        <v>26021065</v>
      </c>
      <c r="AE27" s="25"/>
      <c r="AF27" s="25"/>
      <c r="AG27" s="25"/>
      <c r="AH27" s="25"/>
      <c r="AI27" s="25"/>
    </row>
    <row r="28" spans="1:35" ht="38.25" hidden="1">
      <c r="A28" s="89">
        <v>120</v>
      </c>
      <c r="B28" s="90" t="s">
        <v>83</v>
      </c>
      <c r="C28" s="87"/>
      <c r="D28" s="38"/>
      <c r="E28" s="38"/>
      <c r="F28" s="38"/>
      <c r="G28" s="38"/>
      <c r="H28" s="17"/>
      <c r="I28" s="18"/>
      <c r="J28" s="38"/>
      <c r="K28" s="17"/>
      <c r="L28" s="18"/>
      <c r="M28" s="38"/>
      <c r="N28" s="17"/>
      <c r="O28" s="18"/>
      <c r="P28" s="38"/>
      <c r="Q28" s="17"/>
      <c r="R28" s="18"/>
      <c r="S28" s="38"/>
      <c r="T28" s="17"/>
      <c r="U28" s="18"/>
      <c r="V28" s="38"/>
      <c r="W28" s="17"/>
      <c r="X28" s="18"/>
      <c r="Y28" s="38">
        <f t="shared" si="7"/>
        <v>0</v>
      </c>
      <c r="Z28" s="17">
        <f t="shared" si="7"/>
        <v>0</v>
      </c>
      <c r="AA28" s="18">
        <f t="shared" si="7"/>
        <v>0</v>
      </c>
      <c r="AB28" s="21">
        <f aca="true" t="shared" si="9" ref="AB28:AB34">Y28+D28</f>
        <v>0</v>
      </c>
      <c r="AC28" s="21">
        <f t="shared" si="8"/>
        <v>0</v>
      </c>
      <c r="AD28" s="21">
        <f t="shared" si="8"/>
        <v>0</v>
      </c>
      <c r="AE28" s="25"/>
      <c r="AF28" s="25"/>
      <c r="AG28" s="25"/>
      <c r="AH28" s="25"/>
      <c r="AI28" s="25"/>
    </row>
    <row r="29" spans="1:35" ht="38.25" hidden="1">
      <c r="A29" s="89">
        <v>240</v>
      </c>
      <c r="B29" s="90" t="s">
        <v>85</v>
      </c>
      <c r="C29" s="87"/>
      <c r="D29" s="78"/>
      <c r="E29" s="79"/>
      <c r="F29" s="80"/>
      <c r="G29" s="38"/>
      <c r="H29" s="17"/>
      <c r="I29" s="18"/>
      <c r="J29" s="38"/>
      <c r="K29" s="17"/>
      <c r="L29" s="18"/>
      <c r="M29" s="38"/>
      <c r="N29" s="17"/>
      <c r="O29" s="18"/>
      <c r="P29" s="38"/>
      <c r="Q29" s="17"/>
      <c r="R29" s="18"/>
      <c r="S29" s="38"/>
      <c r="T29" s="17"/>
      <c r="U29" s="18"/>
      <c r="V29" s="38"/>
      <c r="W29" s="17"/>
      <c r="X29" s="18"/>
      <c r="Y29" s="38">
        <f t="shared" si="7"/>
        <v>0</v>
      </c>
      <c r="Z29" s="17">
        <f t="shared" si="7"/>
        <v>0</v>
      </c>
      <c r="AA29" s="18">
        <f t="shared" si="7"/>
        <v>0</v>
      </c>
      <c r="AB29" s="21">
        <f t="shared" si="9"/>
        <v>0</v>
      </c>
      <c r="AC29" s="21">
        <f t="shared" si="8"/>
        <v>0</v>
      </c>
      <c r="AD29" s="21">
        <f t="shared" si="8"/>
        <v>0</v>
      </c>
      <c r="AE29" s="25"/>
      <c r="AF29" s="25"/>
      <c r="AG29" s="25"/>
      <c r="AH29" s="25"/>
      <c r="AI29" s="25"/>
    </row>
    <row r="30" spans="1:35" ht="15" hidden="1">
      <c r="A30" s="89">
        <v>850</v>
      </c>
      <c r="B30" s="90" t="s">
        <v>84</v>
      </c>
      <c r="C30" s="87"/>
      <c r="D30" s="38"/>
      <c r="E30" s="38"/>
      <c r="F30" s="38"/>
      <c r="G30" s="38"/>
      <c r="H30" s="17"/>
      <c r="I30" s="18"/>
      <c r="J30" s="38"/>
      <c r="K30" s="17"/>
      <c r="L30" s="18"/>
      <c r="M30" s="38"/>
      <c r="N30" s="17"/>
      <c r="O30" s="18"/>
      <c r="P30" s="38"/>
      <c r="Q30" s="17"/>
      <c r="R30" s="18"/>
      <c r="S30" s="38"/>
      <c r="T30" s="17"/>
      <c r="U30" s="18"/>
      <c r="V30" s="38"/>
      <c r="W30" s="17"/>
      <c r="X30" s="18"/>
      <c r="Y30" s="38">
        <f t="shared" si="7"/>
        <v>0</v>
      </c>
      <c r="Z30" s="17">
        <f t="shared" si="7"/>
        <v>0</v>
      </c>
      <c r="AA30" s="18">
        <f t="shared" si="7"/>
        <v>0</v>
      </c>
      <c r="AB30" s="21">
        <f t="shared" si="9"/>
        <v>0</v>
      </c>
      <c r="AC30" s="21">
        <f t="shared" si="8"/>
        <v>0</v>
      </c>
      <c r="AD30" s="21">
        <f t="shared" si="8"/>
        <v>0</v>
      </c>
      <c r="AE30" s="25"/>
      <c r="AF30" s="25"/>
      <c r="AG30" s="25"/>
      <c r="AH30" s="25"/>
      <c r="AI30" s="25"/>
    </row>
    <row r="31" spans="1:35" ht="15">
      <c r="A31" s="81" t="s">
        <v>86</v>
      </c>
      <c r="B31" s="88" t="s">
        <v>87</v>
      </c>
      <c r="C31" s="87"/>
      <c r="D31" s="38">
        <v>1359</v>
      </c>
      <c r="E31" s="38">
        <v>1422</v>
      </c>
      <c r="F31" s="38">
        <v>1264</v>
      </c>
      <c r="G31" s="38"/>
      <c r="H31" s="17"/>
      <c r="I31" s="18"/>
      <c r="J31" s="38"/>
      <c r="K31" s="17"/>
      <c r="L31" s="18"/>
      <c r="M31" s="38"/>
      <c r="N31" s="17"/>
      <c r="O31" s="18"/>
      <c r="P31" s="38"/>
      <c r="Q31" s="17"/>
      <c r="R31" s="18"/>
      <c r="S31" s="38"/>
      <c r="T31" s="17"/>
      <c r="U31" s="18"/>
      <c r="V31" s="38"/>
      <c r="W31" s="17"/>
      <c r="X31" s="18"/>
      <c r="Y31" s="38">
        <f t="shared" si="7"/>
        <v>0</v>
      </c>
      <c r="Z31" s="17">
        <f t="shared" si="7"/>
        <v>0</v>
      </c>
      <c r="AA31" s="18">
        <f t="shared" si="7"/>
        <v>0</v>
      </c>
      <c r="AB31" s="21">
        <f t="shared" si="9"/>
        <v>1359</v>
      </c>
      <c r="AC31" s="21">
        <f t="shared" si="8"/>
        <v>1422</v>
      </c>
      <c r="AD31" s="21">
        <f t="shared" si="8"/>
        <v>1264</v>
      </c>
      <c r="AE31" s="25"/>
      <c r="AF31" s="25"/>
      <c r="AG31" s="25"/>
      <c r="AH31" s="25"/>
      <c r="AI31" s="25"/>
    </row>
    <row r="32" spans="1:35" ht="51">
      <c r="A32" s="81" t="s">
        <v>64</v>
      </c>
      <c r="B32" s="88" t="s">
        <v>68</v>
      </c>
      <c r="C32" s="87"/>
      <c r="D32" s="38">
        <v>12569501</v>
      </c>
      <c r="E32" s="38">
        <v>10922683</v>
      </c>
      <c r="F32" s="38">
        <v>11359608</v>
      </c>
      <c r="G32" s="38">
        <v>7500</v>
      </c>
      <c r="H32" s="38">
        <v>7500</v>
      </c>
      <c r="I32" s="38">
        <v>7500</v>
      </c>
      <c r="J32" s="38">
        <v>5000</v>
      </c>
      <c r="K32" s="38">
        <v>5000</v>
      </c>
      <c r="L32" s="38">
        <v>5000</v>
      </c>
      <c r="M32" s="38">
        <v>7500</v>
      </c>
      <c r="N32" s="38">
        <v>7500</v>
      </c>
      <c r="O32" s="38">
        <v>7500</v>
      </c>
      <c r="P32" s="38">
        <v>7500</v>
      </c>
      <c r="Q32" s="38">
        <v>7500</v>
      </c>
      <c r="R32" s="38">
        <v>7500</v>
      </c>
      <c r="S32" s="38">
        <v>7500</v>
      </c>
      <c r="T32" s="38">
        <v>7500</v>
      </c>
      <c r="U32" s="38">
        <v>7500</v>
      </c>
      <c r="V32" s="38">
        <v>7500</v>
      </c>
      <c r="W32" s="38">
        <v>7500</v>
      </c>
      <c r="X32" s="38">
        <v>7500</v>
      </c>
      <c r="Y32" s="38">
        <f t="shared" si="7"/>
        <v>42500</v>
      </c>
      <c r="Z32" s="17">
        <f t="shared" si="7"/>
        <v>42500</v>
      </c>
      <c r="AA32" s="18">
        <f t="shared" si="7"/>
        <v>42500</v>
      </c>
      <c r="AB32" s="21">
        <v>12569501</v>
      </c>
      <c r="AC32" s="21">
        <v>10922683</v>
      </c>
      <c r="AD32" s="21">
        <v>11359608</v>
      </c>
      <c r="AE32" s="25"/>
      <c r="AF32" s="25"/>
      <c r="AG32" s="25">
        <v>42500</v>
      </c>
      <c r="AH32" s="25">
        <v>42500</v>
      </c>
      <c r="AI32" s="25">
        <v>42500</v>
      </c>
    </row>
    <row r="33" spans="1:34" ht="15.75" thickBot="1">
      <c r="A33" s="81" t="s">
        <v>72</v>
      </c>
      <c r="B33" s="88" t="s">
        <v>73</v>
      </c>
      <c r="C33" s="87"/>
      <c r="D33" s="38">
        <v>20000</v>
      </c>
      <c r="E33" s="38">
        <v>20000</v>
      </c>
      <c r="F33" s="38">
        <v>20000</v>
      </c>
      <c r="G33" s="38">
        <v>10000</v>
      </c>
      <c r="H33" s="38">
        <v>10000</v>
      </c>
      <c r="I33" s="38">
        <v>10000</v>
      </c>
      <c r="J33" s="38">
        <v>5000</v>
      </c>
      <c r="K33" s="38">
        <v>5000</v>
      </c>
      <c r="L33" s="38">
        <v>5000</v>
      </c>
      <c r="M33" s="38">
        <v>1000</v>
      </c>
      <c r="N33" s="38">
        <v>1000</v>
      </c>
      <c r="O33" s="38">
        <v>1000</v>
      </c>
      <c r="P33" s="38">
        <v>1000</v>
      </c>
      <c r="Q33" s="38">
        <v>1000</v>
      </c>
      <c r="R33" s="38">
        <v>1000</v>
      </c>
      <c r="S33" s="38">
        <v>1000</v>
      </c>
      <c r="T33" s="38">
        <v>1000</v>
      </c>
      <c r="U33" s="38">
        <v>1000</v>
      </c>
      <c r="V33" s="38">
        <v>1000</v>
      </c>
      <c r="W33" s="38">
        <v>1000</v>
      </c>
      <c r="X33" s="38">
        <v>1000</v>
      </c>
      <c r="Y33" s="38">
        <f t="shared" si="7"/>
        <v>19000</v>
      </c>
      <c r="Z33" s="17">
        <f t="shared" si="7"/>
        <v>19000</v>
      </c>
      <c r="AA33" s="18">
        <f t="shared" si="7"/>
        <v>19000</v>
      </c>
      <c r="AB33" s="21">
        <f t="shared" si="9"/>
        <v>39000</v>
      </c>
      <c r="AC33" s="21">
        <f t="shared" si="8"/>
        <v>39000</v>
      </c>
      <c r="AD33" s="21">
        <f t="shared" si="8"/>
        <v>39000</v>
      </c>
      <c r="AE33" s="25"/>
      <c r="AF33" s="25"/>
      <c r="AG33" s="25"/>
      <c r="AH33" s="25"/>
    </row>
    <row r="34" spans="1:34" ht="15">
      <c r="A34" s="81" t="s">
        <v>70</v>
      </c>
      <c r="B34" s="88" t="s">
        <v>71</v>
      </c>
      <c r="C34" s="87"/>
      <c r="D34" s="137">
        <v>5302472</v>
      </c>
      <c r="E34" s="138">
        <v>7055395</v>
      </c>
      <c r="F34" s="139">
        <v>9382646</v>
      </c>
      <c r="G34" s="38">
        <v>10000</v>
      </c>
      <c r="H34" s="38">
        <v>232825</v>
      </c>
      <c r="I34" s="38">
        <v>449898</v>
      </c>
      <c r="J34" s="38">
        <v>71000</v>
      </c>
      <c r="K34" s="17">
        <v>451115</v>
      </c>
      <c r="L34" s="18">
        <v>860640</v>
      </c>
      <c r="M34" s="38">
        <v>5000</v>
      </c>
      <c r="N34" s="17">
        <v>41400</v>
      </c>
      <c r="O34" s="18">
        <v>87910</v>
      </c>
      <c r="P34" s="38">
        <v>5000</v>
      </c>
      <c r="Q34" s="17">
        <v>46128</v>
      </c>
      <c r="R34" s="18">
        <v>90735</v>
      </c>
      <c r="S34" s="38">
        <v>5000</v>
      </c>
      <c r="T34" s="17">
        <v>38548</v>
      </c>
      <c r="U34" s="18">
        <v>80815</v>
      </c>
      <c r="V34" s="38">
        <v>6000</v>
      </c>
      <c r="W34" s="17">
        <v>48633</v>
      </c>
      <c r="X34" s="18">
        <v>101635</v>
      </c>
      <c r="Y34" s="38">
        <f t="shared" si="7"/>
        <v>102000</v>
      </c>
      <c r="Z34" s="17">
        <f t="shared" si="7"/>
        <v>858649</v>
      </c>
      <c r="AA34" s="18">
        <f t="shared" si="7"/>
        <v>1671633</v>
      </c>
      <c r="AB34" s="21">
        <f t="shared" si="9"/>
        <v>5404472</v>
      </c>
      <c r="AC34" s="21">
        <f t="shared" si="8"/>
        <v>7914044</v>
      </c>
      <c r="AD34" s="21">
        <f t="shared" si="8"/>
        <v>11054279</v>
      </c>
      <c r="AE34" s="25"/>
      <c r="AF34" s="25"/>
      <c r="AG34" s="25"/>
      <c r="AH34" s="25"/>
    </row>
    <row r="35" spans="1:35" ht="15">
      <c r="A35" s="92" t="s">
        <v>90</v>
      </c>
      <c r="B35" s="94" t="s">
        <v>91</v>
      </c>
      <c r="C35" s="117"/>
      <c r="D35" s="114">
        <f>D36</f>
        <v>1321914</v>
      </c>
      <c r="E35" s="114">
        <f>E36</f>
        <v>1381471</v>
      </c>
      <c r="F35" s="114">
        <f>F36</f>
        <v>1430172</v>
      </c>
      <c r="G35" s="114">
        <f aca="true" t="shared" si="10" ref="G35:AD35">G36</f>
        <v>287372</v>
      </c>
      <c r="H35" s="114">
        <f t="shared" si="10"/>
        <v>300319</v>
      </c>
      <c r="I35" s="114">
        <f t="shared" si="10"/>
        <v>310906</v>
      </c>
      <c r="J35" s="114">
        <f t="shared" si="10"/>
        <v>287373</v>
      </c>
      <c r="K35" s="114">
        <f t="shared" si="10"/>
        <v>300320</v>
      </c>
      <c r="L35" s="114">
        <f t="shared" si="10"/>
        <v>310907</v>
      </c>
      <c r="M35" s="114">
        <f t="shared" si="10"/>
        <v>114949</v>
      </c>
      <c r="N35" s="114">
        <f t="shared" si="10"/>
        <v>120128</v>
      </c>
      <c r="O35" s="114">
        <f t="shared" si="10"/>
        <v>124363</v>
      </c>
      <c r="P35" s="114">
        <f t="shared" si="10"/>
        <v>114949</v>
      </c>
      <c r="Q35" s="114">
        <f t="shared" si="10"/>
        <v>120128</v>
      </c>
      <c r="R35" s="114">
        <f t="shared" si="10"/>
        <v>124363</v>
      </c>
      <c r="S35" s="114">
        <f t="shared" si="10"/>
        <v>114949</v>
      </c>
      <c r="T35" s="114">
        <f t="shared" si="10"/>
        <v>120128</v>
      </c>
      <c r="U35" s="114">
        <f t="shared" si="10"/>
        <v>124363</v>
      </c>
      <c r="V35" s="114">
        <f>V36</f>
        <v>114949</v>
      </c>
      <c r="W35" s="114">
        <f>W36</f>
        <v>120128</v>
      </c>
      <c r="X35" s="114">
        <f>X36</f>
        <v>124363</v>
      </c>
      <c r="Y35" s="114">
        <f t="shared" si="7"/>
        <v>1034541</v>
      </c>
      <c r="Z35" s="115">
        <f t="shared" si="7"/>
        <v>1081151</v>
      </c>
      <c r="AA35" s="116">
        <f t="shared" si="7"/>
        <v>1119265</v>
      </c>
      <c r="AB35" s="114">
        <f t="shared" si="10"/>
        <v>1034541</v>
      </c>
      <c r="AC35" s="125">
        <f t="shared" si="10"/>
        <v>1081151</v>
      </c>
      <c r="AD35" s="115">
        <f t="shared" si="10"/>
        <v>1119265</v>
      </c>
      <c r="AE35" s="25"/>
      <c r="AF35" s="25"/>
      <c r="AG35" s="25">
        <v>1321914</v>
      </c>
      <c r="AH35" s="25">
        <v>1381471</v>
      </c>
      <c r="AI35" s="10">
        <v>1430172</v>
      </c>
    </row>
    <row r="36" spans="1:35" ht="25.5">
      <c r="A36" s="81" t="s">
        <v>65</v>
      </c>
      <c r="B36" s="88" t="s">
        <v>69</v>
      </c>
      <c r="C36" s="87"/>
      <c r="D36" s="82">
        <v>1321914</v>
      </c>
      <c r="E36" s="83">
        <v>1381471</v>
      </c>
      <c r="F36" s="140">
        <v>1430172</v>
      </c>
      <c r="G36" s="38">
        <v>287372</v>
      </c>
      <c r="H36" s="17">
        <v>300319</v>
      </c>
      <c r="I36" s="18">
        <v>310906</v>
      </c>
      <c r="J36" s="38">
        <v>287373</v>
      </c>
      <c r="K36" s="17">
        <v>300320</v>
      </c>
      <c r="L36" s="18">
        <v>310907</v>
      </c>
      <c r="M36" s="38">
        <v>114949</v>
      </c>
      <c r="N36" s="17">
        <v>120128</v>
      </c>
      <c r="O36" s="18">
        <v>124363</v>
      </c>
      <c r="P36" s="38">
        <v>114949</v>
      </c>
      <c r="Q36" s="17">
        <v>120128</v>
      </c>
      <c r="R36" s="18">
        <v>124363</v>
      </c>
      <c r="S36" s="38">
        <v>114949</v>
      </c>
      <c r="T36" s="17">
        <v>120128</v>
      </c>
      <c r="U36" s="18">
        <v>124363</v>
      </c>
      <c r="V36" s="38">
        <v>114949</v>
      </c>
      <c r="W36" s="17">
        <v>120128</v>
      </c>
      <c r="X36" s="18">
        <v>124363</v>
      </c>
      <c r="Y36" s="38">
        <f t="shared" si="7"/>
        <v>1034541</v>
      </c>
      <c r="Z36" s="17">
        <f t="shared" si="7"/>
        <v>1081151</v>
      </c>
      <c r="AA36" s="18">
        <f t="shared" si="7"/>
        <v>1119265</v>
      </c>
      <c r="AB36" s="21">
        <v>1034541</v>
      </c>
      <c r="AC36" s="21">
        <v>1081151</v>
      </c>
      <c r="AD36" s="21">
        <v>1119265</v>
      </c>
      <c r="AE36" s="25"/>
      <c r="AF36" s="25"/>
      <c r="AG36" s="25">
        <v>1321914</v>
      </c>
      <c r="AH36" s="25">
        <v>1381471</v>
      </c>
      <c r="AI36" s="10">
        <v>1430172</v>
      </c>
    </row>
    <row r="37" spans="1:34" ht="25.5">
      <c r="A37" s="92" t="s">
        <v>92</v>
      </c>
      <c r="B37" s="94" t="s">
        <v>93</v>
      </c>
      <c r="C37" s="117"/>
      <c r="D37" s="114">
        <f>D38+D39</f>
        <v>3926507</v>
      </c>
      <c r="E37" s="114">
        <f>E38+E39</f>
        <v>2622000</v>
      </c>
      <c r="F37" s="114">
        <f>F38+F39</f>
        <v>2728000</v>
      </c>
      <c r="G37" s="114">
        <f>G38+G39</f>
        <v>4383552</v>
      </c>
      <c r="H37" s="114">
        <f aca="true" t="shared" si="11" ref="H37:X37">H38+H39</f>
        <v>4296223</v>
      </c>
      <c r="I37" s="114">
        <f t="shared" si="11"/>
        <v>4207340</v>
      </c>
      <c r="J37" s="114">
        <f>J38+J39</f>
        <v>21000</v>
      </c>
      <c r="K37" s="114">
        <f>K38+K39</f>
        <v>21000</v>
      </c>
      <c r="L37" s="114">
        <f>L38+L39</f>
        <v>21000</v>
      </c>
      <c r="M37" s="114">
        <f t="shared" si="11"/>
        <v>310960</v>
      </c>
      <c r="N37" s="114">
        <f t="shared" si="11"/>
        <v>0</v>
      </c>
      <c r="O37" s="114">
        <f t="shared" si="11"/>
        <v>0</v>
      </c>
      <c r="P37" s="114">
        <f t="shared" si="11"/>
        <v>4829</v>
      </c>
      <c r="Q37" s="114">
        <f t="shared" si="11"/>
        <v>3000</v>
      </c>
      <c r="R37" s="114">
        <f t="shared" si="11"/>
        <v>1000</v>
      </c>
      <c r="S37" s="114">
        <f t="shared" si="11"/>
        <v>10000</v>
      </c>
      <c r="T37" s="114">
        <f t="shared" si="11"/>
        <v>0</v>
      </c>
      <c r="U37" s="114">
        <f t="shared" si="11"/>
        <v>0</v>
      </c>
      <c r="V37" s="114">
        <f t="shared" si="11"/>
        <v>346000</v>
      </c>
      <c r="W37" s="114">
        <f t="shared" si="11"/>
        <v>0</v>
      </c>
      <c r="X37" s="114">
        <f t="shared" si="11"/>
        <v>0</v>
      </c>
      <c r="Y37" s="114">
        <f t="shared" si="7"/>
        <v>5076341</v>
      </c>
      <c r="Z37" s="115">
        <f t="shared" si="7"/>
        <v>4320223</v>
      </c>
      <c r="AA37" s="116">
        <f t="shared" si="7"/>
        <v>4229340</v>
      </c>
      <c r="AB37" s="114">
        <f>Y37+D37</f>
        <v>9002848</v>
      </c>
      <c r="AC37" s="114">
        <f aca="true" t="shared" si="12" ref="AC37:AD40">Z37+E37</f>
        <v>6942223</v>
      </c>
      <c r="AD37" s="114">
        <f t="shared" si="12"/>
        <v>6957340</v>
      </c>
      <c r="AE37" s="25"/>
      <c r="AF37" s="25"/>
      <c r="AG37" s="25"/>
      <c r="AH37" s="25"/>
    </row>
    <row r="38" spans="1:34" ht="15.75" thickBot="1">
      <c r="A38" s="81" t="s">
        <v>74</v>
      </c>
      <c r="B38" s="88" t="s">
        <v>75</v>
      </c>
      <c r="C38" s="87"/>
      <c r="D38" s="82"/>
      <c r="E38" s="83"/>
      <c r="F38" s="84"/>
      <c r="G38" s="38"/>
      <c r="H38" s="38"/>
      <c r="I38" s="38"/>
      <c r="J38" s="38">
        <v>6000</v>
      </c>
      <c r="K38" s="38">
        <v>6000</v>
      </c>
      <c r="L38" s="38">
        <v>6000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>
        <f t="shared" si="7"/>
        <v>6000</v>
      </c>
      <c r="Z38" s="17">
        <f t="shared" si="7"/>
        <v>6000</v>
      </c>
      <c r="AA38" s="18">
        <f t="shared" si="7"/>
        <v>6000</v>
      </c>
      <c r="AB38" s="21">
        <f>Y38+D38</f>
        <v>6000</v>
      </c>
      <c r="AC38" s="21">
        <f t="shared" si="12"/>
        <v>6000</v>
      </c>
      <c r="AD38" s="21">
        <f t="shared" si="12"/>
        <v>6000</v>
      </c>
      <c r="AE38" s="25"/>
      <c r="AF38" s="25"/>
      <c r="AG38" s="25"/>
      <c r="AH38" s="25"/>
    </row>
    <row r="39" spans="1:34" ht="15">
      <c r="A39" s="81" t="s">
        <v>66</v>
      </c>
      <c r="B39" s="88" t="s">
        <v>76</v>
      </c>
      <c r="C39" s="87"/>
      <c r="D39" s="137">
        <v>3926507</v>
      </c>
      <c r="E39" s="138">
        <v>2622000</v>
      </c>
      <c r="F39" s="139">
        <v>2728000</v>
      </c>
      <c r="G39" s="38">
        <v>4383552</v>
      </c>
      <c r="H39" s="17">
        <v>4296223</v>
      </c>
      <c r="I39" s="18">
        <v>4207340</v>
      </c>
      <c r="J39" s="38">
        <v>15000</v>
      </c>
      <c r="K39" s="17">
        <v>15000</v>
      </c>
      <c r="L39" s="18">
        <v>15000</v>
      </c>
      <c r="M39" s="38">
        <v>310960</v>
      </c>
      <c r="N39" s="17">
        <v>0</v>
      </c>
      <c r="O39" s="18">
        <v>0</v>
      </c>
      <c r="P39" s="38">
        <v>4829</v>
      </c>
      <c r="Q39" s="17">
        <v>3000</v>
      </c>
      <c r="R39" s="18">
        <v>1000</v>
      </c>
      <c r="S39" s="38">
        <v>10000</v>
      </c>
      <c r="T39" s="17"/>
      <c r="U39" s="18"/>
      <c r="V39" s="38">
        <v>346000</v>
      </c>
      <c r="W39" s="17">
        <v>0</v>
      </c>
      <c r="X39" s="18">
        <v>0</v>
      </c>
      <c r="Y39" s="38">
        <f t="shared" si="7"/>
        <v>5070341</v>
      </c>
      <c r="Z39" s="17">
        <f t="shared" si="7"/>
        <v>4314223</v>
      </c>
      <c r="AA39" s="18">
        <f t="shared" si="7"/>
        <v>4223340</v>
      </c>
      <c r="AB39" s="21">
        <f>Y39+D39</f>
        <v>8996848</v>
      </c>
      <c r="AC39" s="21">
        <f t="shared" si="12"/>
        <v>6936223</v>
      </c>
      <c r="AD39" s="21">
        <f t="shared" si="12"/>
        <v>6951340</v>
      </c>
      <c r="AE39" s="25"/>
      <c r="AF39" s="25"/>
      <c r="AG39" s="25"/>
      <c r="AH39" s="25"/>
    </row>
    <row r="40" spans="1:34" ht="15">
      <c r="A40" s="92" t="s">
        <v>32</v>
      </c>
      <c r="B40" s="95" t="s">
        <v>38</v>
      </c>
      <c r="C40" s="87"/>
      <c r="D40" s="100">
        <f aca="true" t="shared" si="13" ref="D40:I40">D41+D43+D44</f>
        <v>2806114.65</v>
      </c>
      <c r="E40" s="100">
        <f t="shared" si="13"/>
        <v>3359798.89</v>
      </c>
      <c r="F40" s="100">
        <f t="shared" si="13"/>
        <v>5837623.29</v>
      </c>
      <c r="G40" s="100">
        <f t="shared" si="13"/>
        <v>991200</v>
      </c>
      <c r="H40" s="100">
        <f t="shared" si="13"/>
        <v>1015100</v>
      </c>
      <c r="I40" s="100">
        <f t="shared" si="13"/>
        <v>1061800</v>
      </c>
      <c r="J40" s="100">
        <f>J41+J42+J43+J44</f>
        <v>9679866</v>
      </c>
      <c r="K40" s="100">
        <f>K41+K42+K43+K44</f>
        <v>7489814</v>
      </c>
      <c r="L40" s="100">
        <f>L41+L42+L43+L44</f>
        <v>11947018</v>
      </c>
      <c r="M40" s="100">
        <f>M41+M42+M43+M44</f>
        <v>27840</v>
      </c>
      <c r="N40" s="100">
        <f aca="true" t="shared" si="14" ref="N40:U40">N41+N42+N43+N44</f>
        <v>0</v>
      </c>
      <c r="O40" s="100">
        <f t="shared" si="14"/>
        <v>0</v>
      </c>
      <c r="P40" s="100">
        <f t="shared" si="14"/>
        <v>0</v>
      </c>
      <c r="Q40" s="100">
        <f t="shared" si="14"/>
        <v>0</v>
      </c>
      <c r="R40" s="100">
        <f t="shared" si="14"/>
        <v>0</v>
      </c>
      <c r="S40" s="100">
        <f t="shared" si="14"/>
        <v>97440</v>
      </c>
      <c r="T40" s="100">
        <f t="shared" si="14"/>
        <v>0</v>
      </c>
      <c r="U40" s="100">
        <f t="shared" si="14"/>
        <v>0</v>
      </c>
      <c r="V40" s="100">
        <f>V41+V42+V43+V44</f>
        <v>0</v>
      </c>
      <c r="W40" s="100">
        <f>W41+W42+W43+W44</f>
        <v>0</v>
      </c>
      <c r="X40" s="100">
        <f>X41+X42+X43+X44</f>
        <v>0</v>
      </c>
      <c r="Y40" s="100">
        <f t="shared" si="7"/>
        <v>10796346</v>
      </c>
      <c r="Z40" s="102">
        <f t="shared" si="7"/>
        <v>8504914</v>
      </c>
      <c r="AA40" s="103">
        <f t="shared" si="7"/>
        <v>13008818</v>
      </c>
      <c r="AB40" s="100">
        <f>Y40+D40</f>
        <v>13602460.65</v>
      </c>
      <c r="AC40" s="100">
        <f t="shared" si="12"/>
        <v>11864712.89</v>
      </c>
      <c r="AD40" s="100">
        <f t="shared" si="12"/>
        <v>18846441.29</v>
      </c>
      <c r="AE40" s="25"/>
      <c r="AF40" s="25"/>
      <c r="AG40" s="25"/>
      <c r="AH40" s="25"/>
    </row>
    <row r="41" spans="1:34" ht="15">
      <c r="A41" s="81" t="s">
        <v>95</v>
      </c>
      <c r="B41" s="88" t="s">
        <v>94</v>
      </c>
      <c r="C41" s="87"/>
      <c r="D41" s="82">
        <v>191614.65</v>
      </c>
      <c r="E41" s="83">
        <v>127743.1</v>
      </c>
      <c r="F41" s="140">
        <v>127743.1</v>
      </c>
      <c r="G41" s="38"/>
      <c r="H41" s="17"/>
      <c r="I41" s="18"/>
      <c r="J41" s="38"/>
      <c r="K41" s="17"/>
      <c r="L41" s="18"/>
      <c r="M41" s="38"/>
      <c r="N41" s="17"/>
      <c r="O41" s="18"/>
      <c r="P41" s="38"/>
      <c r="Q41" s="17"/>
      <c r="R41" s="18"/>
      <c r="S41" s="38"/>
      <c r="T41" s="17"/>
      <c r="U41" s="18"/>
      <c r="V41" s="38"/>
      <c r="W41" s="17"/>
      <c r="X41" s="18"/>
      <c r="Y41" s="38">
        <f t="shared" si="7"/>
        <v>0</v>
      </c>
      <c r="Z41" s="17">
        <f t="shared" si="7"/>
        <v>0</v>
      </c>
      <c r="AA41" s="18">
        <f t="shared" si="7"/>
        <v>0</v>
      </c>
      <c r="AB41" s="21">
        <f>D41+Y41</f>
        <v>191614.65</v>
      </c>
      <c r="AC41" s="21">
        <f aca="true" t="shared" si="15" ref="AC41:AD44">E41+Z41</f>
        <v>127743.1</v>
      </c>
      <c r="AD41" s="21">
        <f t="shared" si="15"/>
        <v>127743.1</v>
      </c>
      <c r="AE41" s="25"/>
      <c r="AF41" s="25"/>
      <c r="AG41" s="25"/>
      <c r="AH41" s="25"/>
    </row>
    <row r="42" spans="1:34" ht="15">
      <c r="A42" s="81" t="s">
        <v>122</v>
      </c>
      <c r="B42" s="88"/>
      <c r="C42" s="87"/>
      <c r="D42" s="82"/>
      <c r="E42" s="83"/>
      <c r="F42" s="140"/>
      <c r="G42" s="38"/>
      <c r="H42" s="17"/>
      <c r="I42" s="18"/>
      <c r="J42" s="38"/>
      <c r="K42" s="17"/>
      <c r="L42" s="18"/>
      <c r="M42" s="38">
        <v>27840</v>
      </c>
      <c r="N42" s="17"/>
      <c r="O42" s="18"/>
      <c r="P42" s="38"/>
      <c r="Q42" s="17"/>
      <c r="R42" s="18"/>
      <c r="S42" s="38">
        <v>97440</v>
      </c>
      <c r="T42" s="17"/>
      <c r="U42" s="18"/>
      <c r="V42" s="38"/>
      <c r="W42" s="17"/>
      <c r="X42" s="18"/>
      <c r="Y42" s="38">
        <f t="shared" si="7"/>
        <v>125280</v>
      </c>
      <c r="Z42" s="17">
        <f t="shared" si="7"/>
        <v>0</v>
      </c>
      <c r="AA42" s="18">
        <f t="shared" si="7"/>
        <v>0</v>
      </c>
      <c r="AB42" s="21">
        <f>D42+Y42</f>
        <v>125280</v>
      </c>
      <c r="AC42" s="21">
        <f t="shared" si="15"/>
        <v>0</v>
      </c>
      <c r="AD42" s="21">
        <f t="shared" si="15"/>
        <v>0</v>
      </c>
      <c r="AE42" s="25"/>
      <c r="AF42" s="25"/>
      <c r="AG42" s="25"/>
      <c r="AH42" s="25"/>
    </row>
    <row r="43" spans="1:34" ht="15">
      <c r="A43" s="81" t="s">
        <v>96</v>
      </c>
      <c r="B43" s="88" t="s">
        <v>98</v>
      </c>
      <c r="C43" s="87"/>
      <c r="D43" s="82">
        <v>2514500</v>
      </c>
      <c r="E43" s="83">
        <v>2575200</v>
      </c>
      <c r="F43" s="140">
        <v>2694800</v>
      </c>
      <c r="G43" s="38">
        <v>991200</v>
      </c>
      <c r="H43" s="17">
        <v>1015100</v>
      </c>
      <c r="I43" s="18">
        <v>1061800</v>
      </c>
      <c r="J43" s="38">
        <v>8782866</v>
      </c>
      <c r="K43" s="17">
        <v>6592814</v>
      </c>
      <c r="L43" s="18">
        <v>11050018</v>
      </c>
      <c r="M43" s="38"/>
      <c r="N43" s="17"/>
      <c r="O43" s="18"/>
      <c r="P43" s="38"/>
      <c r="Q43" s="17"/>
      <c r="R43" s="18"/>
      <c r="S43" s="38"/>
      <c r="T43" s="17"/>
      <c r="U43" s="18"/>
      <c r="V43" s="38"/>
      <c r="W43" s="17"/>
      <c r="X43" s="18"/>
      <c r="Y43" s="38">
        <f t="shared" si="7"/>
        <v>9774066</v>
      </c>
      <c r="Z43" s="17">
        <f t="shared" si="7"/>
        <v>7607914</v>
      </c>
      <c r="AA43" s="18">
        <f t="shared" si="7"/>
        <v>12111818</v>
      </c>
      <c r="AB43" s="21">
        <f>D43+Y43</f>
        <v>12288566</v>
      </c>
      <c r="AC43" s="21">
        <f t="shared" si="15"/>
        <v>10183114</v>
      </c>
      <c r="AD43" s="21">
        <f t="shared" si="15"/>
        <v>14806618</v>
      </c>
      <c r="AE43" s="25"/>
      <c r="AF43" s="25"/>
      <c r="AG43" s="25"/>
      <c r="AH43" s="25"/>
    </row>
    <row r="44" spans="1:34" ht="25.5">
      <c r="A44" s="81" t="s">
        <v>97</v>
      </c>
      <c r="B44" s="88" t="s">
        <v>99</v>
      </c>
      <c r="C44" s="87"/>
      <c r="D44" s="82">
        <v>100000</v>
      </c>
      <c r="E44" s="83">
        <v>656855.79</v>
      </c>
      <c r="F44" s="140">
        <v>3015080.19</v>
      </c>
      <c r="G44" s="38"/>
      <c r="H44" s="17"/>
      <c r="I44" s="18"/>
      <c r="J44" s="38">
        <v>897000</v>
      </c>
      <c r="K44" s="38">
        <v>897000</v>
      </c>
      <c r="L44" s="38">
        <v>897000</v>
      </c>
      <c r="M44" s="38"/>
      <c r="N44" s="17"/>
      <c r="O44" s="18"/>
      <c r="P44" s="38"/>
      <c r="Q44" s="17"/>
      <c r="R44" s="18"/>
      <c r="S44" s="38"/>
      <c r="T44" s="17"/>
      <c r="U44" s="18"/>
      <c r="V44" s="38"/>
      <c r="W44" s="17"/>
      <c r="X44" s="18"/>
      <c r="Y44" s="38">
        <f t="shared" si="7"/>
        <v>897000</v>
      </c>
      <c r="Z44" s="17">
        <f t="shared" si="7"/>
        <v>897000</v>
      </c>
      <c r="AA44" s="18">
        <f t="shared" si="7"/>
        <v>897000</v>
      </c>
      <c r="AB44" s="21">
        <f>D44+Y44</f>
        <v>997000</v>
      </c>
      <c r="AC44" s="21">
        <f t="shared" si="15"/>
        <v>1553855.79</v>
      </c>
      <c r="AD44" s="21">
        <f t="shared" si="15"/>
        <v>3912080.19</v>
      </c>
      <c r="AE44" s="25"/>
      <c r="AF44" s="25"/>
      <c r="AG44" s="25"/>
      <c r="AH44" s="25"/>
    </row>
    <row r="45" spans="1:35" ht="25.5">
      <c r="A45" s="96" t="s">
        <v>33</v>
      </c>
      <c r="B45" s="95" t="s">
        <v>39</v>
      </c>
      <c r="C45" s="117"/>
      <c r="D45" s="112">
        <f aca="true" t="shared" si="16" ref="D45:X45">SUM(D46:D49)</f>
        <v>1310100</v>
      </c>
      <c r="E45" s="112">
        <f t="shared" si="16"/>
        <v>286720</v>
      </c>
      <c r="F45" s="112">
        <f t="shared" si="16"/>
        <v>32000</v>
      </c>
      <c r="G45" s="112">
        <f t="shared" si="16"/>
        <v>933586</v>
      </c>
      <c r="H45" s="112">
        <f t="shared" si="16"/>
        <v>610040</v>
      </c>
      <c r="I45" s="112">
        <f t="shared" si="16"/>
        <v>516175</v>
      </c>
      <c r="J45" s="112">
        <f t="shared" si="16"/>
        <v>9427658.5</v>
      </c>
      <c r="K45" s="112">
        <f t="shared" si="16"/>
        <v>63761530.760000005</v>
      </c>
      <c r="L45" s="112">
        <f t="shared" si="16"/>
        <v>14488452</v>
      </c>
      <c r="M45" s="112">
        <f t="shared" si="16"/>
        <v>113000</v>
      </c>
      <c r="N45" s="112">
        <f t="shared" si="16"/>
        <v>18473</v>
      </c>
      <c r="O45" s="112">
        <f t="shared" si="16"/>
        <v>16302</v>
      </c>
      <c r="P45" s="112">
        <f t="shared" si="16"/>
        <v>72341</v>
      </c>
      <c r="Q45" s="112">
        <f t="shared" si="16"/>
        <v>31956</v>
      </c>
      <c r="R45" s="112">
        <f t="shared" si="16"/>
        <v>17384</v>
      </c>
      <c r="S45" s="112">
        <f t="shared" si="16"/>
        <v>123000</v>
      </c>
      <c r="T45" s="112">
        <f t="shared" si="16"/>
        <v>87987.58</v>
      </c>
      <c r="U45" s="112">
        <f t="shared" si="16"/>
        <v>8000</v>
      </c>
      <c r="V45" s="112">
        <f t="shared" si="16"/>
        <v>261400</v>
      </c>
      <c r="W45" s="112">
        <f t="shared" si="16"/>
        <v>8000</v>
      </c>
      <c r="X45" s="112">
        <f t="shared" si="16"/>
        <v>8000</v>
      </c>
      <c r="Y45" s="114">
        <f t="shared" si="7"/>
        <v>10930985.5</v>
      </c>
      <c r="Z45" s="115">
        <f t="shared" si="7"/>
        <v>64517987.34</v>
      </c>
      <c r="AA45" s="116">
        <f t="shared" si="7"/>
        <v>15054313</v>
      </c>
      <c r="AB45" s="118">
        <v>12209085.5</v>
      </c>
      <c r="AC45" s="118">
        <v>64772707.34</v>
      </c>
      <c r="AD45" s="118">
        <v>15054313</v>
      </c>
      <c r="AE45" s="25"/>
      <c r="AF45" s="25"/>
      <c r="AG45" s="25">
        <v>32000</v>
      </c>
      <c r="AH45" s="25">
        <v>32000</v>
      </c>
      <c r="AI45" s="25">
        <v>32000</v>
      </c>
    </row>
    <row r="46" spans="1:35" ht="15">
      <c r="A46" s="81" t="s">
        <v>77</v>
      </c>
      <c r="B46" s="88" t="s">
        <v>78</v>
      </c>
      <c r="C46" s="87"/>
      <c r="D46" s="38">
        <v>8000</v>
      </c>
      <c r="E46" s="38">
        <v>8000</v>
      </c>
      <c r="F46" s="38">
        <v>8000</v>
      </c>
      <c r="G46" s="38">
        <v>132000</v>
      </c>
      <c r="H46" s="17">
        <v>138300</v>
      </c>
      <c r="I46" s="18">
        <v>50740</v>
      </c>
      <c r="J46" s="38">
        <v>215000</v>
      </c>
      <c r="K46" s="38">
        <v>215000</v>
      </c>
      <c r="L46" s="38">
        <v>215000</v>
      </c>
      <c r="M46" s="38">
        <v>2000</v>
      </c>
      <c r="N46" s="38">
        <v>2000</v>
      </c>
      <c r="O46" s="38">
        <v>2000</v>
      </c>
      <c r="P46" s="38">
        <v>25641</v>
      </c>
      <c r="Q46" s="38">
        <v>7656</v>
      </c>
      <c r="R46" s="38">
        <v>3084</v>
      </c>
      <c r="S46" s="38">
        <v>2000</v>
      </c>
      <c r="T46" s="38">
        <v>2000</v>
      </c>
      <c r="U46" s="38">
        <v>2000</v>
      </c>
      <c r="V46" s="38">
        <v>110400</v>
      </c>
      <c r="W46" s="38">
        <v>2000</v>
      </c>
      <c r="X46" s="38">
        <v>2000</v>
      </c>
      <c r="Y46" s="38">
        <f t="shared" si="7"/>
        <v>487041</v>
      </c>
      <c r="Z46" s="17">
        <f t="shared" si="7"/>
        <v>366956</v>
      </c>
      <c r="AA46" s="18">
        <f t="shared" si="7"/>
        <v>274824</v>
      </c>
      <c r="AB46" s="21">
        <v>487041</v>
      </c>
      <c r="AC46" s="21">
        <v>366956</v>
      </c>
      <c r="AD46" s="21">
        <v>274824</v>
      </c>
      <c r="AE46" s="25"/>
      <c r="AF46" s="25"/>
      <c r="AG46" s="25">
        <v>8000</v>
      </c>
      <c r="AH46" s="25">
        <v>8000</v>
      </c>
      <c r="AI46" s="25">
        <v>8000</v>
      </c>
    </row>
    <row r="47" spans="1:35" ht="15">
      <c r="A47" s="81" t="s">
        <v>79</v>
      </c>
      <c r="B47" s="88" t="s">
        <v>100</v>
      </c>
      <c r="C47" s="87"/>
      <c r="D47" s="38">
        <v>358000</v>
      </c>
      <c r="E47" s="38">
        <v>8000</v>
      </c>
      <c r="F47" s="38">
        <v>8000</v>
      </c>
      <c r="G47" s="38">
        <v>150000</v>
      </c>
      <c r="H47" s="17"/>
      <c r="I47" s="18"/>
      <c r="J47" s="38">
        <v>3230791.33</v>
      </c>
      <c r="K47" s="17">
        <v>56246789.59</v>
      </c>
      <c r="L47" s="18">
        <v>9064772</v>
      </c>
      <c r="M47" s="38">
        <v>2000</v>
      </c>
      <c r="N47" s="38">
        <v>2000</v>
      </c>
      <c r="O47" s="38">
        <v>2000</v>
      </c>
      <c r="P47" s="38">
        <v>2000</v>
      </c>
      <c r="Q47" s="38">
        <v>2000</v>
      </c>
      <c r="R47" s="38">
        <v>2000</v>
      </c>
      <c r="S47" s="38">
        <v>2000</v>
      </c>
      <c r="T47" s="38">
        <v>2000</v>
      </c>
      <c r="U47" s="38">
        <v>2000</v>
      </c>
      <c r="V47" s="38">
        <v>2000</v>
      </c>
      <c r="W47" s="38">
        <v>2000</v>
      </c>
      <c r="X47" s="38">
        <v>2000</v>
      </c>
      <c r="Y47" s="38">
        <f t="shared" si="7"/>
        <v>3388791.33</v>
      </c>
      <c r="Z47" s="17">
        <f t="shared" si="7"/>
        <v>56254789.59</v>
      </c>
      <c r="AA47" s="18">
        <f t="shared" si="7"/>
        <v>9072772</v>
      </c>
      <c r="AB47" s="21">
        <v>3738791.33</v>
      </c>
      <c r="AC47" s="21">
        <v>56254789.59</v>
      </c>
      <c r="AD47" s="21">
        <v>9072772</v>
      </c>
      <c r="AE47" s="25"/>
      <c r="AF47" s="25"/>
      <c r="AG47" s="25">
        <v>8000</v>
      </c>
      <c r="AH47" s="25">
        <v>8000</v>
      </c>
      <c r="AI47" s="25">
        <v>8000</v>
      </c>
    </row>
    <row r="48" spans="1:35" ht="15">
      <c r="A48" s="81" t="s">
        <v>80</v>
      </c>
      <c r="B48" s="88" t="s">
        <v>101</v>
      </c>
      <c r="C48" s="87"/>
      <c r="D48" s="38">
        <v>16000</v>
      </c>
      <c r="E48" s="38">
        <v>16000</v>
      </c>
      <c r="F48" s="38">
        <v>16000</v>
      </c>
      <c r="G48" s="38">
        <v>651586</v>
      </c>
      <c r="H48" s="17">
        <v>471740</v>
      </c>
      <c r="I48" s="18">
        <v>465435</v>
      </c>
      <c r="J48" s="38">
        <v>5981867.17</v>
      </c>
      <c r="K48" s="17">
        <v>7299741.17</v>
      </c>
      <c r="L48" s="18">
        <v>5208680</v>
      </c>
      <c r="M48" s="38">
        <v>109000</v>
      </c>
      <c r="N48" s="17">
        <v>14473</v>
      </c>
      <c r="O48" s="18">
        <v>12302</v>
      </c>
      <c r="P48" s="38">
        <v>44700</v>
      </c>
      <c r="Q48" s="17">
        <v>22300</v>
      </c>
      <c r="R48" s="18">
        <v>12300</v>
      </c>
      <c r="S48" s="38">
        <v>119000</v>
      </c>
      <c r="T48" s="38">
        <v>83987.58</v>
      </c>
      <c r="U48" s="38">
        <v>4000</v>
      </c>
      <c r="V48" s="38">
        <v>149000</v>
      </c>
      <c r="W48" s="17">
        <v>4000</v>
      </c>
      <c r="X48" s="18">
        <v>4000</v>
      </c>
      <c r="Y48" s="38">
        <f t="shared" si="7"/>
        <v>7055153.17</v>
      </c>
      <c r="Z48" s="17">
        <f t="shared" si="7"/>
        <v>7896241.75</v>
      </c>
      <c r="AA48" s="18">
        <f t="shared" si="7"/>
        <v>5706717</v>
      </c>
      <c r="AB48" s="21">
        <v>7055153.17</v>
      </c>
      <c r="AC48" s="21">
        <v>7896241.75</v>
      </c>
      <c r="AD48" s="21">
        <v>5706717</v>
      </c>
      <c r="AE48" s="25"/>
      <c r="AF48" s="25"/>
      <c r="AG48" s="25">
        <v>16000</v>
      </c>
      <c r="AH48" s="25">
        <v>16000</v>
      </c>
      <c r="AI48" s="25">
        <v>16000</v>
      </c>
    </row>
    <row r="49" spans="1:34" ht="25.5">
      <c r="A49" s="81" t="s">
        <v>118</v>
      </c>
      <c r="B49" s="88" t="s">
        <v>129</v>
      </c>
      <c r="C49" s="87"/>
      <c r="D49" s="38">
        <v>928100</v>
      </c>
      <c r="E49" s="38">
        <v>254720</v>
      </c>
      <c r="F49" s="38">
        <v>0</v>
      </c>
      <c r="G49" s="38"/>
      <c r="H49" s="17"/>
      <c r="I49" s="18"/>
      <c r="J49" s="38"/>
      <c r="K49" s="17"/>
      <c r="L49" s="18"/>
      <c r="M49" s="38"/>
      <c r="N49" s="17"/>
      <c r="O49" s="18"/>
      <c r="P49" s="38"/>
      <c r="Q49" s="17"/>
      <c r="R49" s="18"/>
      <c r="S49" s="38"/>
      <c r="T49" s="17"/>
      <c r="U49" s="18"/>
      <c r="V49" s="38"/>
      <c r="W49" s="17"/>
      <c r="X49" s="18"/>
      <c r="Y49" s="38">
        <f t="shared" si="7"/>
        <v>0</v>
      </c>
      <c r="Z49" s="17">
        <f t="shared" si="7"/>
        <v>0</v>
      </c>
      <c r="AA49" s="18">
        <f t="shared" si="7"/>
        <v>0</v>
      </c>
      <c r="AB49" s="21">
        <f aca="true" t="shared" si="17" ref="AB49:AD64">Y49+D49</f>
        <v>928100</v>
      </c>
      <c r="AC49" s="21">
        <f t="shared" si="17"/>
        <v>254720</v>
      </c>
      <c r="AD49" s="21">
        <f t="shared" si="17"/>
        <v>0</v>
      </c>
      <c r="AE49" s="25"/>
      <c r="AF49" s="25"/>
      <c r="AG49" s="25"/>
      <c r="AH49" s="25"/>
    </row>
    <row r="50" spans="1:34" ht="15">
      <c r="A50" s="105" t="s">
        <v>127</v>
      </c>
      <c r="B50" s="106" t="s">
        <v>128</v>
      </c>
      <c r="C50" s="107"/>
      <c r="D50" s="100">
        <v>18000</v>
      </c>
      <c r="E50" s="100">
        <v>0</v>
      </c>
      <c r="F50" s="100">
        <v>0</v>
      </c>
      <c r="G50" s="100"/>
      <c r="H50" s="102"/>
      <c r="I50" s="103"/>
      <c r="J50" s="100">
        <v>5817292</v>
      </c>
      <c r="K50" s="102">
        <v>0</v>
      </c>
      <c r="L50" s="103">
        <v>0</v>
      </c>
      <c r="M50" s="100"/>
      <c r="N50" s="102"/>
      <c r="O50" s="103"/>
      <c r="P50" s="100"/>
      <c r="Q50" s="102"/>
      <c r="R50" s="103"/>
      <c r="S50" s="100"/>
      <c r="T50" s="102"/>
      <c r="U50" s="103"/>
      <c r="V50" s="100"/>
      <c r="W50" s="102"/>
      <c r="X50" s="103"/>
      <c r="Y50" s="100">
        <f t="shared" si="7"/>
        <v>5817292</v>
      </c>
      <c r="Z50" s="102">
        <f t="shared" si="7"/>
        <v>0</v>
      </c>
      <c r="AA50" s="103">
        <f t="shared" si="7"/>
        <v>0</v>
      </c>
      <c r="AB50" s="101">
        <f aca="true" t="shared" si="18" ref="AB50:AB55">Y50+D50</f>
        <v>5835292</v>
      </c>
      <c r="AC50" s="101">
        <f t="shared" si="17"/>
        <v>0</v>
      </c>
      <c r="AD50" s="101">
        <f t="shared" si="17"/>
        <v>0</v>
      </c>
      <c r="AE50" s="25"/>
      <c r="AF50" s="25"/>
      <c r="AG50" s="25"/>
      <c r="AH50" s="25"/>
    </row>
    <row r="51" spans="1:34" ht="15.75" thickBot="1">
      <c r="A51" s="134" t="s">
        <v>34</v>
      </c>
      <c r="B51" s="135" t="s">
        <v>40</v>
      </c>
      <c r="C51" s="107"/>
      <c r="D51" s="104">
        <f>SUM(D52:D55)</f>
        <v>216790367.76</v>
      </c>
      <c r="E51" s="104">
        <f>SUM(E52:E55)</f>
        <v>153818282.1</v>
      </c>
      <c r="F51" s="104">
        <f>SUM(F52:F55)</f>
        <v>154557165.45</v>
      </c>
      <c r="G51" s="100"/>
      <c r="H51" s="102"/>
      <c r="I51" s="103"/>
      <c r="J51" s="100"/>
      <c r="K51" s="102"/>
      <c r="L51" s="103"/>
      <c r="M51" s="100"/>
      <c r="N51" s="102"/>
      <c r="O51" s="103"/>
      <c r="P51" s="100"/>
      <c r="Q51" s="102"/>
      <c r="R51" s="103"/>
      <c r="S51" s="100"/>
      <c r="T51" s="102"/>
      <c r="U51" s="103"/>
      <c r="V51" s="100"/>
      <c r="W51" s="102"/>
      <c r="X51" s="103"/>
      <c r="Y51" s="100">
        <f t="shared" si="7"/>
        <v>0</v>
      </c>
      <c r="Z51" s="102">
        <f t="shared" si="7"/>
        <v>0</v>
      </c>
      <c r="AA51" s="103">
        <f t="shared" si="7"/>
        <v>0</v>
      </c>
      <c r="AB51" s="101">
        <f t="shared" si="18"/>
        <v>216790367.76</v>
      </c>
      <c r="AC51" s="101">
        <f t="shared" si="17"/>
        <v>153818282.1</v>
      </c>
      <c r="AD51" s="101">
        <f t="shared" si="17"/>
        <v>154557165.45</v>
      </c>
      <c r="AE51" s="25"/>
      <c r="AF51" s="25"/>
      <c r="AG51" s="25"/>
      <c r="AH51" s="25"/>
    </row>
    <row r="52" spans="1:34" ht="16.5" thickBot="1">
      <c r="A52" s="81" t="s">
        <v>102</v>
      </c>
      <c r="B52" s="91" t="s">
        <v>104</v>
      </c>
      <c r="C52" s="87"/>
      <c r="D52" s="137">
        <v>40418509</v>
      </c>
      <c r="E52" s="138">
        <v>34818306</v>
      </c>
      <c r="F52" s="139">
        <v>34819384</v>
      </c>
      <c r="G52" s="38"/>
      <c r="H52" s="17"/>
      <c r="I52" s="18"/>
      <c r="J52" s="38"/>
      <c r="K52" s="17"/>
      <c r="L52" s="18"/>
      <c r="M52" s="38"/>
      <c r="N52" s="17"/>
      <c r="O52" s="18"/>
      <c r="P52" s="38"/>
      <c r="Q52" s="17"/>
      <c r="R52" s="18"/>
      <c r="S52" s="38"/>
      <c r="T52" s="17"/>
      <c r="U52" s="18"/>
      <c r="V52" s="38"/>
      <c r="W52" s="17"/>
      <c r="X52" s="18"/>
      <c r="Y52" s="38">
        <f t="shared" si="7"/>
        <v>0</v>
      </c>
      <c r="Z52" s="17">
        <f t="shared" si="7"/>
        <v>0</v>
      </c>
      <c r="AA52" s="18">
        <f t="shared" si="7"/>
        <v>0</v>
      </c>
      <c r="AB52" s="21">
        <f t="shared" si="18"/>
        <v>40418509</v>
      </c>
      <c r="AC52" s="21">
        <f t="shared" si="17"/>
        <v>34818306</v>
      </c>
      <c r="AD52" s="21">
        <f t="shared" si="17"/>
        <v>34819384</v>
      </c>
      <c r="AE52" s="25"/>
      <c r="AF52" s="25"/>
      <c r="AG52" s="25"/>
      <c r="AH52" s="25"/>
    </row>
    <row r="53" spans="1:34" ht="16.5" thickBot="1">
      <c r="A53" s="81" t="s">
        <v>103</v>
      </c>
      <c r="B53" s="91" t="s">
        <v>105</v>
      </c>
      <c r="C53" s="87"/>
      <c r="D53" s="137">
        <v>150502005.76</v>
      </c>
      <c r="E53" s="138">
        <v>97729307.1</v>
      </c>
      <c r="F53" s="139">
        <v>96864296.45</v>
      </c>
      <c r="G53" s="38"/>
      <c r="H53" s="17"/>
      <c r="I53" s="18"/>
      <c r="J53" s="38"/>
      <c r="K53" s="17"/>
      <c r="L53" s="18"/>
      <c r="M53" s="38"/>
      <c r="N53" s="17"/>
      <c r="O53" s="18"/>
      <c r="P53" s="38"/>
      <c r="Q53" s="17"/>
      <c r="R53" s="18"/>
      <c r="S53" s="38"/>
      <c r="T53" s="17"/>
      <c r="U53" s="18"/>
      <c r="V53" s="38"/>
      <c r="W53" s="17"/>
      <c r="X53" s="18"/>
      <c r="Y53" s="38">
        <f t="shared" si="7"/>
        <v>0</v>
      </c>
      <c r="Z53" s="17">
        <f t="shared" si="7"/>
        <v>0</v>
      </c>
      <c r="AA53" s="18">
        <f t="shared" si="7"/>
        <v>0</v>
      </c>
      <c r="AB53" s="21">
        <f t="shared" si="18"/>
        <v>150502005.76</v>
      </c>
      <c r="AC53" s="21">
        <f t="shared" si="17"/>
        <v>97729307.1</v>
      </c>
      <c r="AD53" s="21">
        <f t="shared" si="17"/>
        <v>96864296.45</v>
      </c>
      <c r="AE53" s="25"/>
      <c r="AF53" s="25"/>
      <c r="AG53" s="25"/>
      <c r="AH53" s="25"/>
    </row>
    <row r="54" spans="1:34" ht="32.25" thickBot="1">
      <c r="A54" s="81" t="s">
        <v>106</v>
      </c>
      <c r="B54" s="91" t="s">
        <v>107</v>
      </c>
      <c r="C54" s="87"/>
      <c r="D54" s="137">
        <v>7500711</v>
      </c>
      <c r="E54" s="138">
        <v>6098040</v>
      </c>
      <c r="F54" s="139">
        <v>6333040</v>
      </c>
      <c r="G54" s="38"/>
      <c r="H54" s="17"/>
      <c r="I54" s="18"/>
      <c r="J54" s="38"/>
      <c r="K54" s="17"/>
      <c r="L54" s="18"/>
      <c r="M54" s="38"/>
      <c r="N54" s="17"/>
      <c r="O54" s="18"/>
      <c r="P54" s="38"/>
      <c r="Q54" s="17"/>
      <c r="R54" s="18"/>
      <c r="S54" s="38"/>
      <c r="T54" s="17"/>
      <c r="U54" s="18"/>
      <c r="V54" s="38"/>
      <c r="W54" s="17"/>
      <c r="X54" s="18"/>
      <c r="Y54" s="38">
        <f t="shared" si="7"/>
        <v>0</v>
      </c>
      <c r="Z54" s="17">
        <f t="shared" si="7"/>
        <v>0</v>
      </c>
      <c r="AA54" s="18">
        <f t="shared" si="7"/>
        <v>0</v>
      </c>
      <c r="AB54" s="21">
        <f t="shared" si="18"/>
        <v>7500711</v>
      </c>
      <c r="AC54" s="21">
        <f t="shared" si="17"/>
        <v>6098040</v>
      </c>
      <c r="AD54" s="21">
        <f t="shared" si="17"/>
        <v>6333040</v>
      </c>
      <c r="AE54" s="25"/>
      <c r="AF54" s="25"/>
      <c r="AG54" s="25"/>
      <c r="AH54" s="25"/>
    </row>
    <row r="55" spans="1:34" ht="31.5">
      <c r="A55" s="81" t="s">
        <v>108</v>
      </c>
      <c r="B55" s="91" t="s">
        <v>109</v>
      </c>
      <c r="C55" s="87"/>
      <c r="D55" s="137">
        <v>18369142</v>
      </c>
      <c r="E55" s="138">
        <v>15172629</v>
      </c>
      <c r="F55" s="139">
        <v>16540445</v>
      </c>
      <c r="G55" s="38"/>
      <c r="H55" s="17"/>
      <c r="I55" s="18"/>
      <c r="J55" s="38"/>
      <c r="K55" s="17"/>
      <c r="L55" s="18"/>
      <c r="M55" s="38"/>
      <c r="N55" s="17"/>
      <c r="O55" s="18"/>
      <c r="P55" s="38"/>
      <c r="Q55" s="17"/>
      <c r="R55" s="18"/>
      <c r="S55" s="38"/>
      <c r="T55" s="17"/>
      <c r="U55" s="18"/>
      <c r="V55" s="38"/>
      <c r="W55" s="17"/>
      <c r="X55" s="18"/>
      <c r="Y55" s="38">
        <f t="shared" si="7"/>
        <v>0</v>
      </c>
      <c r="Z55" s="17">
        <f t="shared" si="7"/>
        <v>0</v>
      </c>
      <c r="AA55" s="18">
        <f t="shared" si="7"/>
        <v>0</v>
      </c>
      <c r="AB55" s="21">
        <f t="shared" si="18"/>
        <v>18369142</v>
      </c>
      <c r="AC55" s="21">
        <f t="shared" si="17"/>
        <v>15172629</v>
      </c>
      <c r="AD55" s="21">
        <f t="shared" si="17"/>
        <v>16540445</v>
      </c>
      <c r="AE55" s="25"/>
      <c r="AF55" s="25"/>
      <c r="AG55" s="25"/>
      <c r="AH55" s="25"/>
    </row>
    <row r="56" spans="1:34" ht="39" thickBot="1">
      <c r="A56" s="96" t="s">
        <v>35</v>
      </c>
      <c r="B56" s="95" t="s">
        <v>41</v>
      </c>
      <c r="C56" s="117"/>
      <c r="D56" s="112">
        <f>SUM(D57:D58)</f>
        <v>19038446.84</v>
      </c>
      <c r="E56" s="112">
        <f>SUM(E57:E58)</f>
        <v>20270955.259999998</v>
      </c>
      <c r="F56" s="112">
        <f>SUM(F57:F58)</f>
        <v>12125969.57</v>
      </c>
      <c r="G56" s="114"/>
      <c r="H56" s="115"/>
      <c r="I56" s="116"/>
      <c r="J56" s="114">
        <f>J57</f>
        <v>3000000</v>
      </c>
      <c r="K56" s="115"/>
      <c r="L56" s="116"/>
      <c r="M56" s="114"/>
      <c r="N56" s="115"/>
      <c r="O56" s="116"/>
      <c r="P56" s="114"/>
      <c r="Q56" s="115"/>
      <c r="R56" s="116"/>
      <c r="S56" s="114"/>
      <c r="T56" s="115"/>
      <c r="U56" s="116"/>
      <c r="V56" s="114">
        <f>V57</f>
        <v>0</v>
      </c>
      <c r="W56" s="115"/>
      <c r="X56" s="116"/>
      <c r="Y56" s="114">
        <f t="shared" si="7"/>
        <v>3000000</v>
      </c>
      <c r="Z56" s="115">
        <f t="shared" si="7"/>
        <v>0</v>
      </c>
      <c r="AA56" s="116">
        <f t="shared" si="7"/>
        <v>0</v>
      </c>
      <c r="AB56" s="118">
        <v>19038446.84</v>
      </c>
      <c r="AC56" s="118">
        <f t="shared" si="17"/>
        <v>20270955.259999998</v>
      </c>
      <c r="AD56" s="118">
        <f t="shared" si="17"/>
        <v>12125969.57</v>
      </c>
      <c r="AE56" s="25"/>
      <c r="AF56" s="25"/>
      <c r="AG56" s="25">
        <v>3000000</v>
      </c>
      <c r="AH56" s="25"/>
    </row>
    <row r="57" spans="1:34" ht="16.5" thickBot="1">
      <c r="A57" s="81" t="s">
        <v>110</v>
      </c>
      <c r="B57" s="91" t="s">
        <v>111</v>
      </c>
      <c r="C57" s="87"/>
      <c r="D57" s="137">
        <v>14118186.84</v>
      </c>
      <c r="E57" s="138">
        <v>16087607.84</v>
      </c>
      <c r="F57" s="139">
        <v>7909500.84</v>
      </c>
      <c r="G57" s="38"/>
      <c r="H57" s="17"/>
      <c r="I57" s="18"/>
      <c r="J57" s="38">
        <v>3000000</v>
      </c>
      <c r="K57" s="17">
        <v>0</v>
      </c>
      <c r="L57" s="18">
        <v>0</v>
      </c>
      <c r="M57" s="38"/>
      <c r="N57" s="17"/>
      <c r="O57" s="18"/>
      <c r="P57" s="38"/>
      <c r="Q57" s="17"/>
      <c r="R57" s="18"/>
      <c r="S57" s="38"/>
      <c r="T57" s="17"/>
      <c r="U57" s="18"/>
      <c r="V57" s="38">
        <v>0</v>
      </c>
      <c r="W57" s="17"/>
      <c r="X57" s="18"/>
      <c r="Y57" s="38">
        <f t="shared" si="7"/>
        <v>3000000</v>
      </c>
      <c r="Z57" s="17">
        <f t="shared" si="7"/>
        <v>0</v>
      </c>
      <c r="AA57" s="18">
        <f t="shared" si="7"/>
        <v>0</v>
      </c>
      <c r="AB57" s="21">
        <v>14118186.84</v>
      </c>
      <c r="AC57" s="21">
        <f t="shared" si="17"/>
        <v>16087607.84</v>
      </c>
      <c r="AD57" s="21">
        <f t="shared" si="17"/>
        <v>7909500.84</v>
      </c>
      <c r="AE57" s="25"/>
      <c r="AF57" s="25"/>
      <c r="AG57" s="25">
        <v>3000000</v>
      </c>
      <c r="AH57" s="25"/>
    </row>
    <row r="58" spans="1:34" ht="31.5">
      <c r="A58" s="81" t="s">
        <v>112</v>
      </c>
      <c r="B58" s="91" t="s">
        <v>113</v>
      </c>
      <c r="C58" s="87"/>
      <c r="D58" s="137">
        <v>4920260</v>
      </c>
      <c r="E58" s="138">
        <v>4183347.42</v>
      </c>
      <c r="F58" s="139">
        <v>4216468.73</v>
      </c>
      <c r="G58" s="38"/>
      <c r="H58" s="17"/>
      <c r="I58" s="18"/>
      <c r="J58" s="38"/>
      <c r="K58" s="17"/>
      <c r="L58" s="18"/>
      <c r="M58" s="38"/>
      <c r="N58" s="17"/>
      <c r="O58" s="18"/>
      <c r="P58" s="38"/>
      <c r="Q58" s="17"/>
      <c r="R58" s="18"/>
      <c r="S58" s="38"/>
      <c r="T58" s="17"/>
      <c r="U58" s="18"/>
      <c r="V58" s="38"/>
      <c r="W58" s="17"/>
      <c r="X58" s="18"/>
      <c r="Y58" s="38">
        <f t="shared" si="7"/>
        <v>0</v>
      </c>
      <c r="Z58" s="17">
        <f t="shared" si="7"/>
        <v>0</v>
      </c>
      <c r="AA58" s="18">
        <f t="shared" si="7"/>
        <v>0</v>
      </c>
      <c r="AB58" s="21">
        <f aca="true" t="shared" si="19" ref="AB58:AB65">Y58+D58</f>
        <v>4920260</v>
      </c>
      <c r="AC58" s="21">
        <f t="shared" si="17"/>
        <v>4183347.42</v>
      </c>
      <c r="AD58" s="21">
        <f t="shared" si="17"/>
        <v>4216468.73</v>
      </c>
      <c r="AE58" s="25"/>
      <c r="AF58" s="25"/>
      <c r="AG58" s="25"/>
      <c r="AH58" s="25"/>
    </row>
    <row r="59" spans="1:34" ht="15">
      <c r="A59" s="96" t="s">
        <v>36</v>
      </c>
      <c r="B59" s="95" t="s">
        <v>42</v>
      </c>
      <c r="C59" s="117"/>
      <c r="D59" s="112">
        <f aca="true" t="shared" si="20" ref="D59:U59">SUM(D60:D62)</f>
        <v>15644367</v>
      </c>
      <c r="E59" s="112">
        <f t="shared" si="20"/>
        <v>13321323</v>
      </c>
      <c r="F59" s="112">
        <f t="shared" si="20"/>
        <v>13895923</v>
      </c>
      <c r="G59" s="112">
        <f t="shared" si="20"/>
        <v>46932</v>
      </c>
      <c r="H59" s="112">
        <f t="shared" si="20"/>
        <v>46932</v>
      </c>
      <c r="I59" s="112">
        <f t="shared" si="20"/>
        <v>46932</v>
      </c>
      <c r="J59" s="112">
        <f t="shared" si="20"/>
        <v>79098</v>
      </c>
      <c r="K59" s="112">
        <f t="shared" si="20"/>
        <v>79098</v>
      </c>
      <c r="L59" s="112">
        <f t="shared" si="20"/>
        <v>79098</v>
      </c>
      <c r="M59" s="112">
        <f t="shared" si="20"/>
        <v>150060</v>
      </c>
      <c r="N59" s="112">
        <f t="shared" si="20"/>
        <v>150060</v>
      </c>
      <c r="O59" s="112">
        <f t="shared" si="20"/>
        <v>150060</v>
      </c>
      <c r="P59" s="112">
        <f t="shared" si="20"/>
        <v>46925</v>
      </c>
      <c r="Q59" s="112">
        <f t="shared" si="20"/>
        <v>46925</v>
      </c>
      <c r="R59" s="112">
        <f t="shared" si="20"/>
        <v>46925</v>
      </c>
      <c r="S59" s="112">
        <f t="shared" si="20"/>
        <v>55000</v>
      </c>
      <c r="T59" s="112">
        <f t="shared" si="20"/>
        <v>55000</v>
      </c>
      <c r="U59" s="112">
        <f t="shared" si="20"/>
        <v>55000</v>
      </c>
      <c r="V59" s="112">
        <f>SUM(V60:V62)</f>
        <v>141000</v>
      </c>
      <c r="W59" s="112">
        <f>SUM(W60:W62)</f>
        <v>141000</v>
      </c>
      <c r="X59" s="112">
        <f>SUM(X60:X62)</f>
        <v>141000</v>
      </c>
      <c r="Y59" s="114">
        <f t="shared" si="7"/>
        <v>519015</v>
      </c>
      <c r="Z59" s="115">
        <f t="shared" si="7"/>
        <v>519015</v>
      </c>
      <c r="AA59" s="116">
        <f t="shared" si="7"/>
        <v>519015</v>
      </c>
      <c r="AB59" s="118">
        <f t="shared" si="19"/>
        <v>16163382</v>
      </c>
      <c r="AC59" s="118">
        <f t="shared" si="17"/>
        <v>13840338</v>
      </c>
      <c r="AD59" s="118">
        <f t="shared" si="17"/>
        <v>14414938</v>
      </c>
      <c r="AE59" s="25"/>
      <c r="AF59" s="25"/>
      <c r="AG59" s="25"/>
      <c r="AH59" s="25"/>
    </row>
    <row r="60" spans="1:34" ht="15.75" thickBot="1">
      <c r="A60" s="73">
        <v>1001</v>
      </c>
      <c r="B60" s="88" t="s">
        <v>81</v>
      </c>
      <c r="C60" s="87"/>
      <c r="D60" s="38">
        <v>2542305</v>
      </c>
      <c r="E60" s="38">
        <v>2542305</v>
      </c>
      <c r="F60" s="38">
        <v>2542305</v>
      </c>
      <c r="G60" s="38">
        <v>46932</v>
      </c>
      <c r="H60" s="38">
        <v>46932</v>
      </c>
      <c r="I60" s="38">
        <v>46932</v>
      </c>
      <c r="J60" s="38">
        <v>79098</v>
      </c>
      <c r="K60" s="38">
        <v>79098</v>
      </c>
      <c r="L60" s="38">
        <v>79098</v>
      </c>
      <c r="M60" s="38">
        <v>150060</v>
      </c>
      <c r="N60" s="38">
        <v>150060</v>
      </c>
      <c r="O60" s="38">
        <v>150060</v>
      </c>
      <c r="P60" s="38">
        <v>46925</v>
      </c>
      <c r="Q60" s="38">
        <v>46925</v>
      </c>
      <c r="R60" s="38">
        <v>46925</v>
      </c>
      <c r="S60" s="38">
        <v>55000</v>
      </c>
      <c r="T60" s="38">
        <v>55000</v>
      </c>
      <c r="U60" s="38">
        <v>55000</v>
      </c>
      <c r="V60" s="38">
        <v>141000</v>
      </c>
      <c r="W60" s="17">
        <v>141000</v>
      </c>
      <c r="X60" s="18">
        <v>141000</v>
      </c>
      <c r="Y60" s="38">
        <f t="shared" si="7"/>
        <v>519015</v>
      </c>
      <c r="Z60" s="17">
        <f t="shared" si="7"/>
        <v>519015</v>
      </c>
      <c r="AA60" s="18">
        <f t="shared" si="7"/>
        <v>519015</v>
      </c>
      <c r="AB60" s="21">
        <f t="shared" si="19"/>
        <v>3061320</v>
      </c>
      <c r="AC60" s="21">
        <f t="shared" si="17"/>
        <v>3061320</v>
      </c>
      <c r="AD60" s="21">
        <f t="shared" si="17"/>
        <v>3061320</v>
      </c>
      <c r="AE60" s="25"/>
      <c r="AF60" s="25"/>
      <c r="AG60" s="25"/>
      <c r="AH60" s="25"/>
    </row>
    <row r="61" spans="1:34" ht="16.5" thickBot="1">
      <c r="A61" s="73">
        <v>1004</v>
      </c>
      <c r="B61" s="91" t="s">
        <v>114</v>
      </c>
      <c r="C61" s="87"/>
      <c r="D61" s="137">
        <v>13066062</v>
      </c>
      <c r="E61" s="138">
        <v>10736018</v>
      </c>
      <c r="F61" s="139">
        <v>11310618</v>
      </c>
      <c r="G61" s="38"/>
      <c r="H61" s="17"/>
      <c r="I61" s="18"/>
      <c r="J61" s="38"/>
      <c r="K61" s="17"/>
      <c r="L61" s="18"/>
      <c r="M61" s="38"/>
      <c r="N61" s="17"/>
      <c r="O61" s="18"/>
      <c r="P61" s="38"/>
      <c r="Q61" s="17"/>
      <c r="R61" s="18"/>
      <c r="S61" s="38"/>
      <c r="T61" s="17"/>
      <c r="U61" s="18"/>
      <c r="V61" s="38"/>
      <c r="W61" s="17"/>
      <c r="X61" s="18"/>
      <c r="Y61" s="38">
        <f t="shared" si="7"/>
        <v>0</v>
      </c>
      <c r="Z61" s="17">
        <f t="shared" si="7"/>
        <v>0</v>
      </c>
      <c r="AA61" s="18">
        <f t="shared" si="7"/>
        <v>0</v>
      </c>
      <c r="AB61" s="21">
        <f t="shared" si="19"/>
        <v>13066062</v>
      </c>
      <c r="AC61" s="21">
        <f t="shared" si="17"/>
        <v>10736018</v>
      </c>
      <c r="AD61" s="21">
        <f t="shared" si="17"/>
        <v>11310618</v>
      </c>
      <c r="AE61" s="25"/>
      <c r="AF61" s="25"/>
      <c r="AG61" s="25"/>
      <c r="AH61" s="25"/>
    </row>
    <row r="62" spans="1:34" ht="32.25" thickBot="1">
      <c r="A62" s="73">
        <v>1006</v>
      </c>
      <c r="B62" s="91" t="s">
        <v>115</v>
      </c>
      <c r="C62" s="87"/>
      <c r="D62" s="137">
        <v>36000</v>
      </c>
      <c r="E62" s="137">
        <v>43000</v>
      </c>
      <c r="F62" s="137">
        <v>43000</v>
      </c>
      <c r="G62" s="38"/>
      <c r="H62" s="17"/>
      <c r="I62" s="18"/>
      <c r="J62" s="38"/>
      <c r="K62" s="17"/>
      <c r="L62" s="18"/>
      <c r="M62" s="38"/>
      <c r="N62" s="17"/>
      <c r="O62" s="18"/>
      <c r="P62" s="38"/>
      <c r="Q62" s="17"/>
      <c r="R62" s="18"/>
      <c r="S62" s="38"/>
      <c r="T62" s="17"/>
      <c r="U62" s="18"/>
      <c r="V62" s="38"/>
      <c r="W62" s="17"/>
      <c r="X62" s="18"/>
      <c r="Y62" s="38">
        <f t="shared" si="7"/>
        <v>0</v>
      </c>
      <c r="Z62" s="17">
        <f t="shared" si="7"/>
        <v>0</v>
      </c>
      <c r="AA62" s="18">
        <f t="shared" si="7"/>
        <v>0</v>
      </c>
      <c r="AB62" s="21">
        <f t="shared" si="19"/>
        <v>36000</v>
      </c>
      <c r="AC62" s="21">
        <f t="shared" si="17"/>
        <v>43000</v>
      </c>
      <c r="AD62" s="21">
        <f t="shared" si="17"/>
        <v>43000</v>
      </c>
      <c r="AE62" s="25"/>
      <c r="AF62" s="25"/>
      <c r="AG62" s="25"/>
      <c r="AH62" s="25"/>
    </row>
    <row r="63" spans="1:34" ht="15.75" thickBot="1">
      <c r="A63" s="96" t="s">
        <v>37</v>
      </c>
      <c r="B63" s="97" t="s">
        <v>48</v>
      </c>
      <c r="C63" s="117"/>
      <c r="D63" s="119">
        <f>D64</f>
        <v>215000</v>
      </c>
      <c r="E63" s="120"/>
      <c r="F63" s="121"/>
      <c r="G63" s="114"/>
      <c r="H63" s="115"/>
      <c r="I63" s="116"/>
      <c r="J63" s="114"/>
      <c r="K63" s="115"/>
      <c r="L63" s="116"/>
      <c r="M63" s="114"/>
      <c r="N63" s="115"/>
      <c r="O63" s="116"/>
      <c r="P63" s="114"/>
      <c r="Q63" s="115"/>
      <c r="R63" s="116"/>
      <c r="S63" s="114"/>
      <c r="T63" s="115"/>
      <c r="U63" s="116"/>
      <c r="V63" s="114"/>
      <c r="W63" s="115"/>
      <c r="X63" s="116"/>
      <c r="Y63" s="114">
        <f t="shared" si="7"/>
        <v>0</v>
      </c>
      <c r="Z63" s="115">
        <f t="shared" si="7"/>
        <v>0</v>
      </c>
      <c r="AA63" s="116">
        <f t="shared" si="7"/>
        <v>0</v>
      </c>
      <c r="AB63" s="118">
        <f t="shared" si="19"/>
        <v>215000</v>
      </c>
      <c r="AC63" s="118">
        <f t="shared" si="17"/>
        <v>0</v>
      </c>
      <c r="AD63" s="118">
        <f t="shared" si="17"/>
        <v>0</v>
      </c>
      <c r="AE63" s="25"/>
      <c r="AF63" s="25"/>
      <c r="AG63" s="25"/>
      <c r="AH63" s="25"/>
    </row>
    <row r="64" spans="1:34" ht="15.75">
      <c r="A64" s="81" t="s">
        <v>117</v>
      </c>
      <c r="B64" s="91" t="s">
        <v>116</v>
      </c>
      <c r="C64" s="87"/>
      <c r="D64" s="137">
        <v>215000</v>
      </c>
      <c r="E64" s="15"/>
      <c r="F64" s="11"/>
      <c r="G64" s="38"/>
      <c r="H64" s="17"/>
      <c r="I64" s="18"/>
      <c r="J64" s="38"/>
      <c r="K64" s="17"/>
      <c r="L64" s="18"/>
      <c r="M64" s="38"/>
      <c r="N64" s="17"/>
      <c r="O64" s="18"/>
      <c r="P64" s="38"/>
      <c r="Q64" s="17"/>
      <c r="R64" s="18"/>
      <c r="S64" s="38"/>
      <c r="T64" s="17"/>
      <c r="U64" s="18"/>
      <c r="V64" s="38"/>
      <c r="W64" s="17"/>
      <c r="X64" s="18"/>
      <c r="Y64" s="38">
        <f t="shared" si="7"/>
        <v>0</v>
      </c>
      <c r="Z64" s="17">
        <f t="shared" si="7"/>
        <v>0</v>
      </c>
      <c r="AA64" s="18">
        <f t="shared" si="7"/>
        <v>0</v>
      </c>
      <c r="AB64" s="21">
        <f t="shared" si="19"/>
        <v>215000</v>
      </c>
      <c r="AC64" s="21">
        <f t="shared" si="17"/>
        <v>0</v>
      </c>
      <c r="AD64" s="21">
        <f t="shared" si="17"/>
        <v>0</v>
      </c>
      <c r="AE64" s="25"/>
      <c r="AF64" s="25"/>
      <c r="AG64" s="25"/>
      <c r="AH64" s="25"/>
    </row>
    <row r="65" spans="1:34" ht="42.75">
      <c r="A65" s="96" t="s">
        <v>50</v>
      </c>
      <c r="B65" s="97" t="s">
        <v>51</v>
      </c>
      <c r="C65" s="122"/>
      <c r="D65" s="123"/>
      <c r="E65" s="123"/>
      <c r="F65" s="124"/>
      <c r="G65" s="114"/>
      <c r="H65" s="115"/>
      <c r="I65" s="116"/>
      <c r="J65" s="114"/>
      <c r="K65" s="115"/>
      <c r="L65" s="116"/>
      <c r="M65" s="114"/>
      <c r="N65" s="115"/>
      <c r="O65" s="116"/>
      <c r="P65" s="114"/>
      <c r="Q65" s="115"/>
      <c r="R65" s="116"/>
      <c r="S65" s="114"/>
      <c r="T65" s="115"/>
      <c r="U65" s="116"/>
      <c r="V65" s="114"/>
      <c r="W65" s="115"/>
      <c r="X65" s="116"/>
      <c r="Y65" s="114">
        <f t="shared" si="7"/>
        <v>0</v>
      </c>
      <c r="Z65" s="115">
        <f t="shared" si="7"/>
        <v>0</v>
      </c>
      <c r="AA65" s="116">
        <f t="shared" si="7"/>
        <v>0</v>
      </c>
      <c r="AB65" s="118">
        <f t="shared" si="19"/>
        <v>0</v>
      </c>
      <c r="AC65" s="118">
        <f>Z65+E65</f>
        <v>0</v>
      </c>
      <c r="AD65" s="118">
        <f>AA65+F65</f>
        <v>0</v>
      </c>
      <c r="AE65" s="25"/>
      <c r="AF65" s="25"/>
      <c r="AG65" s="25"/>
      <c r="AH65" s="25"/>
    </row>
    <row r="66" spans="1:35" ht="15">
      <c r="A66" s="96" t="s">
        <v>47</v>
      </c>
      <c r="B66" s="98" t="s">
        <v>49</v>
      </c>
      <c r="C66" s="122"/>
      <c r="D66" s="123">
        <v>6135900</v>
      </c>
      <c r="E66" s="123">
        <v>4635900</v>
      </c>
      <c r="F66" s="124">
        <v>2635900</v>
      </c>
      <c r="G66" s="114"/>
      <c r="H66" s="115"/>
      <c r="I66" s="116"/>
      <c r="J66" s="114"/>
      <c r="K66" s="115"/>
      <c r="L66" s="116"/>
      <c r="M66" s="114"/>
      <c r="N66" s="115"/>
      <c r="O66" s="116"/>
      <c r="P66" s="114"/>
      <c r="Q66" s="115"/>
      <c r="R66" s="116"/>
      <c r="S66" s="114"/>
      <c r="T66" s="115"/>
      <c r="U66" s="116"/>
      <c r="V66" s="114"/>
      <c r="W66" s="115"/>
      <c r="X66" s="116"/>
      <c r="Y66" s="114">
        <f t="shared" si="7"/>
        <v>0</v>
      </c>
      <c r="Z66" s="115">
        <f t="shared" si="7"/>
        <v>0</v>
      </c>
      <c r="AA66" s="116">
        <f t="shared" si="7"/>
        <v>0</v>
      </c>
      <c r="AB66" s="118">
        <v>0</v>
      </c>
      <c r="AC66" s="118">
        <v>0</v>
      </c>
      <c r="AD66" s="118">
        <v>0</v>
      </c>
      <c r="AE66" s="25"/>
      <c r="AF66" s="25"/>
      <c r="AG66" s="123">
        <v>6135900</v>
      </c>
      <c r="AH66" s="123">
        <v>4635900</v>
      </c>
      <c r="AI66" s="124">
        <v>2635900</v>
      </c>
    </row>
    <row r="67" spans="1:34" ht="26.25" thickBot="1">
      <c r="A67" s="74"/>
      <c r="B67" s="86" t="s">
        <v>45</v>
      </c>
      <c r="C67" s="44"/>
      <c r="D67" s="32"/>
      <c r="E67" s="32">
        <v>2075000</v>
      </c>
      <c r="F67" s="33">
        <v>4308000</v>
      </c>
      <c r="G67" s="49"/>
      <c r="H67" s="41">
        <v>222825</v>
      </c>
      <c r="I67" s="50">
        <v>439898</v>
      </c>
      <c r="J67" s="49"/>
      <c r="K67" s="41"/>
      <c r="L67" s="50"/>
      <c r="M67" s="49"/>
      <c r="N67" s="41">
        <v>41400</v>
      </c>
      <c r="O67" s="50">
        <v>87910</v>
      </c>
      <c r="P67" s="49"/>
      <c r="Q67" s="41">
        <v>41128</v>
      </c>
      <c r="R67" s="50">
        <v>85735</v>
      </c>
      <c r="S67" s="49"/>
      <c r="T67" s="41">
        <v>38548</v>
      </c>
      <c r="U67" s="50">
        <v>80815</v>
      </c>
      <c r="V67" s="49"/>
      <c r="W67" s="41">
        <v>48633</v>
      </c>
      <c r="X67" s="50">
        <v>101635</v>
      </c>
      <c r="Y67" s="38">
        <f t="shared" si="7"/>
        <v>0</v>
      </c>
      <c r="Z67" s="17">
        <f t="shared" si="7"/>
        <v>392534</v>
      </c>
      <c r="AA67" s="18">
        <f t="shared" si="7"/>
        <v>795993</v>
      </c>
      <c r="AB67" s="21">
        <f>Y67+D67</f>
        <v>0</v>
      </c>
      <c r="AC67" s="21">
        <f>Z67+E67</f>
        <v>2467534</v>
      </c>
      <c r="AD67" s="21">
        <f>AA67+F67</f>
        <v>5103993</v>
      </c>
      <c r="AE67" s="25"/>
      <c r="AF67" s="25"/>
      <c r="AG67" s="25"/>
      <c r="AH67" s="25"/>
    </row>
    <row r="68" spans="1:36" ht="21" customHeight="1" thickBot="1">
      <c r="A68" s="127"/>
      <c r="B68" s="126" t="s">
        <v>30</v>
      </c>
      <c r="C68" s="128"/>
      <c r="D68" s="129">
        <f aca="true" t="shared" si="21" ref="D68:I68">D26+D35+D37+D40+D45+D50+D51+D56+D59+D63+D65+D66</f>
        <v>303857969.25</v>
      </c>
      <c r="E68" s="129">
        <f t="shared" si="21"/>
        <v>234414505.25</v>
      </c>
      <c r="F68" s="129">
        <f t="shared" si="21"/>
        <v>231337717.30999997</v>
      </c>
      <c r="G68" s="129">
        <f t="shared" si="21"/>
        <v>8912992</v>
      </c>
      <c r="H68" s="129">
        <f t="shared" si="21"/>
        <v>8797959</v>
      </c>
      <c r="I68" s="129">
        <f t="shared" si="21"/>
        <v>8985036</v>
      </c>
      <c r="J68" s="129">
        <f>J26+J35+J37+J40+J45+J51+J56+J59+J63+J65+J66+J67+J50</f>
        <v>28393287.5</v>
      </c>
      <c r="K68" s="129">
        <f>K26+K35+K37+K40+K45+K51+K56+K59+K63+K65+K66+K67</f>
        <v>72112877.76</v>
      </c>
      <c r="L68" s="129">
        <f>L26+L35+L37+L40+L45+L51+L56+L59+L63+L65+L66+L67</f>
        <v>27717115</v>
      </c>
      <c r="M68" s="129">
        <f>M26+M35+M37+M40+M45+M51+M56+M59+M63+M65+M66</f>
        <v>2241849</v>
      </c>
      <c r="N68" s="129">
        <f aca="true" t="shared" si="22" ref="N68:X68">N26+N35+N37+N40+N45+N51+N56+N59+N63+N65+N66</f>
        <v>1784128</v>
      </c>
      <c r="O68" s="129">
        <f t="shared" si="22"/>
        <v>1890563</v>
      </c>
      <c r="P68" s="129">
        <f t="shared" si="22"/>
        <v>1759349</v>
      </c>
      <c r="Q68" s="129">
        <f t="shared" si="22"/>
        <v>1773228</v>
      </c>
      <c r="R68" s="129">
        <f t="shared" si="22"/>
        <v>1847063</v>
      </c>
      <c r="S68" s="129">
        <f t="shared" si="22"/>
        <v>1930449</v>
      </c>
      <c r="T68" s="129">
        <f t="shared" si="22"/>
        <v>1746016.2000000002</v>
      </c>
      <c r="U68" s="129">
        <f t="shared" si="22"/>
        <v>1748663</v>
      </c>
      <c r="V68" s="129">
        <f t="shared" si="22"/>
        <v>2669149</v>
      </c>
      <c r="W68" s="129">
        <f t="shared" si="22"/>
        <v>2073428</v>
      </c>
      <c r="X68" s="129">
        <f t="shared" si="22"/>
        <v>2165063</v>
      </c>
      <c r="Y68" s="129">
        <f>Y26+Y35+Y37+Y40+Y45+Y51+Y56+Y59+Y63+Y65+Y66+Y50</f>
        <v>45907075.5</v>
      </c>
      <c r="Z68" s="129">
        <f>Z26+Z35+Z37+Z40+Z45+Z51+Z56+Z59+Z63+Z65+Z66+Z50</f>
        <v>88287636.96000001</v>
      </c>
      <c r="AA68" s="129">
        <f>AA26+AA35+AA37+AA40+AA45+AA51+AA56+AA59+AA63+AA65+AA66+AA50</f>
        <v>44353503</v>
      </c>
      <c r="AB68" s="130">
        <f>AB26+AB35+AB37+AB40+AB45+AB50+AB51+AB56+AB59+AB63+AB65+AB66</f>
        <v>339232730.74999994</v>
      </c>
      <c r="AC68" s="130">
        <f>AC26+AC35+AC37+AC40+AC45+AC50+AC51+AC56+AC59+AC63+AC65+AC66</f>
        <v>316610271.21</v>
      </c>
      <c r="AD68" s="130">
        <f>AD26+AD35+AD37+AD40+AD45+AD50+AD51+AD56+AD59+AD63+AD65+AD66</f>
        <v>271550648.30999994</v>
      </c>
      <c r="AE68" s="25"/>
      <c r="AF68" s="25"/>
      <c r="AG68" s="25">
        <f>AG26+AG35+AG45+AG56+AG66</f>
        <v>10532314</v>
      </c>
      <c r="AH68" s="25">
        <f>AH26+AH35+AH45+AH56+AH66</f>
        <v>6091871</v>
      </c>
      <c r="AI68" s="25">
        <f>AI26+AI35+AI45+AI56+AI66</f>
        <v>4140572</v>
      </c>
      <c r="AJ68" s="10"/>
    </row>
    <row r="69" spans="1:35" ht="23.25" customHeight="1" thickBot="1">
      <c r="A69" s="2"/>
      <c r="B69" s="5" t="s">
        <v>31</v>
      </c>
      <c r="C69" s="9"/>
      <c r="D69" s="22">
        <f aca="true" t="shared" si="23" ref="D69:AF69">D24-D68</f>
        <v>0</v>
      </c>
      <c r="E69" s="22">
        <f t="shared" si="23"/>
        <v>0</v>
      </c>
      <c r="F69" s="22">
        <f t="shared" si="23"/>
        <v>0</v>
      </c>
      <c r="G69" s="37">
        <f t="shared" si="23"/>
        <v>0</v>
      </c>
      <c r="H69" s="37">
        <f t="shared" si="23"/>
        <v>0</v>
      </c>
      <c r="I69" s="37">
        <f t="shared" si="23"/>
        <v>0</v>
      </c>
      <c r="J69" s="37">
        <f t="shared" si="23"/>
        <v>0</v>
      </c>
      <c r="K69" s="37">
        <f t="shared" si="23"/>
        <v>0</v>
      </c>
      <c r="L69" s="37">
        <f t="shared" si="23"/>
        <v>0</v>
      </c>
      <c r="M69" s="37">
        <f t="shared" si="23"/>
        <v>0</v>
      </c>
      <c r="N69" s="37">
        <f t="shared" si="23"/>
        <v>0</v>
      </c>
      <c r="O69" s="37">
        <f t="shared" si="23"/>
        <v>0</v>
      </c>
      <c r="P69" s="37">
        <f t="shared" si="23"/>
        <v>0</v>
      </c>
      <c r="Q69" s="37">
        <f t="shared" si="23"/>
        <v>0</v>
      </c>
      <c r="R69" s="37">
        <f t="shared" si="23"/>
        <v>0</v>
      </c>
      <c r="S69" s="37">
        <f t="shared" si="23"/>
        <v>0</v>
      </c>
      <c r="T69" s="37">
        <f t="shared" si="23"/>
        <v>0</v>
      </c>
      <c r="U69" s="37">
        <f t="shared" si="23"/>
        <v>0</v>
      </c>
      <c r="V69" s="37">
        <f t="shared" si="23"/>
        <v>0</v>
      </c>
      <c r="W69" s="37">
        <f t="shared" si="23"/>
        <v>0</v>
      </c>
      <c r="X69" s="37">
        <f t="shared" si="23"/>
        <v>0</v>
      </c>
      <c r="Y69" s="37">
        <f t="shared" si="23"/>
        <v>0</v>
      </c>
      <c r="Z69" s="37">
        <f t="shared" si="23"/>
        <v>0</v>
      </c>
      <c r="AA69" s="37">
        <f t="shared" si="23"/>
        <v>0</v>
      </c>
      <c r="AB69" s="37">
        <f>AB25-AB68</f>
        <v>0</v>
      </c>
      <c r="AC69" s="37">
        <f>AC25-AC68</f>
        <v>0</v>
      </c>
      <c r="AD69" s="37">
        <f>AD25-AD68</f>
        <v>0</v>
      </c>
      <c r="AE69" s="37">
        <f t="shared" si="23"/>
        <v>0</v>
      </c>
      <c r="AF69" s="37">
        <f t="shared" si="23"/>
        <v>0</v>
      </c>
      <c r="AG69" s="37">
        <f>AG22-AG68</f>
        <v>0</v>
      </c>
      <c r="AH69" s="37">
        <f>AH22-AH68</f>
        <v>0</v>
      </c>
      <c r="AI69" s="37">
        <f>AI22-AI68</f>
        <v>0</v>
      </c>
    </row>
    <row r="70" spans="4:30" ht="12.75">
      <c r="D70" s="16"/>
      <c r="E70" s="16"/>
      <c r="AB70" s="10"/>
      <c r="AD70" s="10"/>
    </row>
    <row r="71" spans="4:30" ht="12.75">
      <c r="D71" s="16"/>
      <c r="E71" s="16"/>
      <c r="AB71" s="10"/>
      <c r="AD71" s="10"/>
    </row>
  </sheetData>
  <sheetProtection/>
  <mergeCells count="13">
    <mergeCell ref="A1:F1"/>
    <mergeCell ref="A2:C2"/>
    <mergeCell ref="A4:A5"/>
    <mergeCell ref="B4:B5"/>
    <mergeCell ref="D4:F4"/>
    <mergeCell ref="G4:I4"/>
    <mergeCell ref="AB4:AD4"/>
    <mergeCell ref="J4:L4"/>
    <mergeCell ref="M4:O4"/>
    <mergeCell ref="P4:R4"/>
    <mergeCell ref="S4:U4"/>
    <mergeCell ref="V4:X4"/>
    <mergeCell ref="Y4:AA4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2023-11-14T13:43:57Z</cp:lastPrinted>
  <dcterms:created xsi:type="dcterms:W3CDTF">2008-11-11T09:59:13Z</dcterms:created>
  <dcterms:modified xsi:type="dcterms:W3CDTF">2023-11-14T13:46:28Z</dcterms:modified>
  <cp:category/>
  <cp:version/>
  <cp:contentType/>
  <cp:contentStatus/>
</cp:coreProperties>
</file>